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415" yWindow="-15" windowWidth="11295" windowHeight="8640"/>
  </bookViews>
  <sheets>
    <sheet name="Лист1" sheetId="1" r:id="rId1"/>
    <sheet name="Лист2" sheetId="2" r:id="rId2"/>
    <sheet name="Лист3" sheetId="3" r:id="rId3"/>
  </sheets>
  <definedNames>
    <definedName name="_ftn1" localSheetId="0">Лист1!$A$204</definedName>
    <definedName name="_ftnref1" localSheetId="0">Лист1!$C$38</definedName>
    <definedName name="_xlnm.Print_Area" localSheetId="0">Лист1!$A$1:$K$223</definedName>
  </definedNames>
  <calcPr calcId="125725"/>
</workbook>
</file>

<file path=xl/calcChain.xml><?xml version="1.0" encoding="utf-8"?>
<calcChain xmlns="http://schemas.openxmlformats.org/spreadsheetml/2006/main">
  <c r="B1" i="2"/>
  <c r="E113" i="1"/>
  <c r="E111"/>
  <c r="E110" s="1"/>
  <c r="F113"/>
  <c r="F111"/>
  <c r="E112" l="1"/>
  <c r="K12"/>
  <c r="J12"/>
  <c r="J11"/>
  <c r="E99"/>
  <c r="E96"/>
  <c r="E170"/>
  <c r="E102"/>
  <c r="E51" l="1"/>
  <c r="K8"/>
  <c r="J8"/>
  <c r="J5"/>
  <c r="J10"/>
  <c r="E172"/>
  <c r="E171" s="1"/>
  <c r="E169"/>
  <c r="E168" s="1"/>
  <c r="E173"/>
  <c r="E166"/>
  <c r="E165" s="1"/>
  <c r="E167"/>
  <c r="E156"/>
  <c r="E155" s="1"/>
  <c r="E157"/>
  <c r="F93"/>
  <c r="E116"/>
  <c r="E115"/>
  <c r="E114" s="1"/>
  <c r="E53"/>
  <c r="E52" s="1"/>
  <c r="F53"/>
  <c r="E71"/>
  <c r="F71"/>
  <c r="E146"/>
  <c r="E145" s="1"/>
  <c r="E50"/>
  <c r="E49" s="1"/>
  <c r="E221"/>
  <c r="F146"/>
  <c r="E141"/>
  <c r="E140" s="1"/>
  <c r="F141"/>
  <c r="E39"/>
  <c r="E217"/>
  <c r="E209"/>
  <c r="E204"/>
  <c r="E201"/>
  <c r="E191"/>
  <c r="F189"/>
  <c r="E188"/>
  <c r="F185"/>
  <c r="F184"/>
  <c r="E179" s="1"/>
  <c r="E176"/>
  <c r="F164"/>
  <c r="E182" l="1"/>
  <c r="E23"/>
  <c r="E26"/>
  <c r="F137"/>
  <c r="E136"/>
  <c r="F133"/>
  <c r="E132"/>
  <c r="E125"/>
  <c r="F122"/>
  <c r="E108"/>
  <c r="E105"/>
  <c r="F103"/>
  <c r="E118" s="1"/>
  <c r="E91"/>
  <c r="E82"/>
  <c r="E79"/>
  <c r="E60"/>
  <c r="E66"/>
  <c r="F45"/>
  <c r="F44"/>
  <c r="E42"/>
  <c r="E34"/>
  <c r="E31"/>
  <c r="F29"/>
  <c r="F28"/>
  <c r="E18"/>
  <c r="J6"/>
</calcChain>
</file>

<file path=xl/comments1.xml><?xml version="1.0" encoding="utf-8"?>
<comments xmlns="http://schemas.openxmlformats.org/spreadsheetml/2006/main">
  <authors>
    <author>kit</author>
  </authors>
  <commentList>
    <comment ref="J9" author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J13" authorId="0">
      <text>
        <r>
          <rPr>
            <sz val="9"/>
            <color indexed="81"/>
            <rFont val="Tahoma"/>
            <family val="2"/>
            <charset val="204"/>
          </rPr>
          <t xml:space="preserve">Введите дату опубликования решения о назначении выборов
</t>
        </r>
      </text>
    </comment>
    <comment ref="E219" author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<sst xmlns="http://schemas.openxmlformats.org/spreadsheetml/2006/main" count="486" uniqueCount="393">
  <si>
    <t>КАЛЕНДАРНЫЙ ПЛАН 
мероприятий по подготовке и проведению выборов в органы местного самоуправления</t>
  </si>
  <si>
    <t>День голосования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</si>
  <si>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</si>
  <si>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</si>
  <si>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</si>
  <si>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</si>
  <si>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</si>
  <si>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</si>
  <si>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</si>
  <si>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</si>
  <si>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Главы местных администраций муниципальных районов, городских округов, а при проведении выборов в орган местного самоуправления поселения – главой местной администрации поселения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</si>
  <si>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</si>
  <si>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По отдельному решению избирательной комиссии, организующей выборы</t>
  </si>
  <si>
    <t>Избирательные комиссии муниципальных  образований</t>
  </si>
  <si>
    <t>Представление сведений об избирателях в избирательные комиссии муниципальных образований для составления списков избирателей (п.6 ст. 15 Кодекса)</t>
  </si>
  <si>
    <t>Сразу после назначения дня голосования</t>
  </si>
  <si>
    <t>Главы местных администраций муниципальных районов, городских округов, командиры воинских частей</t>
  </si>
  <si>
    <t>Составление списков избирателей отдельно по каждому избирательному участку (п.2 ст.15 Кодекса)</t>
  </si>
  <si>
    <t>Не позднее</t>
  </si>
  <si>
    <t>(не позднее чем за 13 дней до дня досрочного голосования)</t>
  </si>
  <si>
    <t>Передача первых экземпляров списков избирателей соответствующим участковым избирательным комиссиям (п.10 ст.15 Кодекса)</t>
  </si>
  <si>
    <t>(не позднее чем за 10 дней до дня досрочного голосования)</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</si>
  <si>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</si>
  <si>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</si>
  <si>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</si>
  <si>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</si>
  <si>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</si>
  <si>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</si>
  <si>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</si>
  <si>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</si>
  <si>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</si>
  <si>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</si>
  <si>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Окружные избирательные комиссии по выборам депутатов представительных органов муниципального района, городского округа могут не формироваться по решению данного представительного органа, а по выборам депутатов представительного органа поселения – по решению организующей выборы избирательной комиссии. В этих случаях их полномочия возлагаются на избирательную комиссию муниципального образования (п.7 ст.18 Кодекса)</t>
  </si>
  <si>
    <t>Решение о возложении полномочий окружной избирательной комиссии может быть принято одновременно с решением о назначении выборов либо в форме отдельного пункта указанного решения</t>
  </si>
  <si>
    <t>Представительные органы муниципальных районов, городских округов, избирательные комиссии муниципальных образований</t>
  </si>
  <si>
    <t>Прием предложений по кандидатурам в состав окружных избирательных комиссий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</si>
  <si>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</si>
  <si>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</si>
  <si>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</si>
  <si>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</si>
  <si>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</si>
  <si>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</si>
  <si>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</si>
  <si>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Избирательные комиссии муниципальных образований*</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</si>
  <si>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</si>
  <si>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</si>
  <si>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</si>
  <si>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</si>
  <si>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</si>
  <si>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</si>
  <si>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</si>
  <si>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</si>
  <si>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</si>
  <si>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</si>
  <si>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</si>
  <si>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</si>
  <si>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</si>
  <si>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</si>
  <si>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</si>
  <si>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</si>
  <si>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</si>
  <si>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</si>
  <si>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</si>
  <si>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</si>
  <si>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</si>
  <si>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</si>
  <si>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</si>
  <si>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</si>
  <si>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</si>
  <si>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</si>
  <si>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</si>
  <si>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</si>
  <si>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</si>
  <si>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</si>
  <si>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</si>
  <si>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</si>
  <si>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</si>
  <si>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</si>
  <si>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</si>
  <si>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</si>
  <si>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</si>
  <si>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</si>
  <si>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Представление в избирательную комиссию муниципального образования, окружные избирательные комиссии подписных листов и других документов для регистрации кандидата (п.5 ст.48, п.5 ст.161, п.5 ст.176 Кодекса)</t>
  </si>
  <si>
    <t>23.</t>
  </si>
  <si>
    <t>24.</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</si>
  <si>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</si>
  <si>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</si>
  <si>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</si>
  <si>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</si>
  <si>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</si>
  <si>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</si>
  <si>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</si>
  <si>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</si>
  <si>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</si>
  <si>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</si>
  <si>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</si>
  <si>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</si>
  <si>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</si>
  <si>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</si>
  <si>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Назначение уполномоченных представителей избирательного объединения (п. 1 ст. 62 Кодекса)</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</si>
  <si>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</si>
  <si>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</si>
  <si>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</si>
  <si>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</si>
  <si>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</si>
  <si>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</si>
  <si>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Представление документов для регистрации уполномоченного представителя по финансовым вопросам в случае его назначения (п.1 ст.62 Кодекса)</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</si>
  <si>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</si>
  <si>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</si>
  <si>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</si>
  <si>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</si>
  <si>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</si>
  <si>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</si>
  <si>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</si>
  <si>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</si>
  <si>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</si>
  <si>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</si>
  <si>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</si>
  <si>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Не позднее чем через пять дней со дня регистрации</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</si>
  <si>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</si>
  <si>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</si>
  <si>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</si>
  <si>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</si>
  <si>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</si>
  <si>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</si>
  <si>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</si>
  <si>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</si>
  <si>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</si>
  <si>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</si>
  <si>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</si>
  <si>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</si>
  <si>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</si>
  <si>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Назначение в избирательную комиссию, регистрирующую кандидатов, по одному члену данной избирательной комиссии с правом совещательного голоса (п.1 ст.37 Кодекса)</t>
  </si>
  <si>
    <t>Со дня представления документов для регистрации</t>
  </si>
  <si>
    <t>Избирательное объединение, выдвинувшее зарегистрированного кандидата по одномандатному и (или) многомандатному избирательному округу</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</si>
  <si>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t>
  </si>
  <si>
    <t>С момента регистрации кандидата</t>
  </si>
  <si>
    <t>С момента регистрации кандидата, выдвинутого по одномандатному и (или) многомандатному избирательному округу</t>
  </si>
  <si>
    <t>Назначение в вышестоящую избирательную комиссию (по отношению к избирательной комиссии, зарегистрировавшей кандидата) члена комиссии с правом совещательного голоса (п.1 ст.37 Кодекса)</t>
  </si>
  <si>
    <t>Назначение в каждую нижестоящую избирательную комиссию по одному члену комиссии с правом совещательного голоса (п.1 ст.37 Кодекса)</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</si>
  <si>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</si>
  <si>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</si>
  <si>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</si>
  <si>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</si>
  <si>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</si>
  <si>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</si>
  <si>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</si>
  <si>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</si>
  <si>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</si>
  <si>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</si>
  <si>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</si>
  <si>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</si>
  <si>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</si>
  <si>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</si>
  <si>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</si>
  <si>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</si>
  <si>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</si>
  <si>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</si>
  <si>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</si>
  <si>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</si>
  <si>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</si>
  <si>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</si>
  <si>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</si>
  <si>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</si>
  <si>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</si>
  <si>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</si>
  <si>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</si>
  <si>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</si>
  <si>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</si>
  <si>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</si>
  <si>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</si>
  <si>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Избирательные комиссии муниципальных образований с участием соответствующих организаций телерадиовещания и редакций периодических печатных изданий</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</si>
  <si>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</si>
  <si>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</si>
  <si>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</si>
  <si>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</si>
  <si>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</si>
  <si>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</si>
  <si>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</si>
  <si>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</si>
  <si>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</si>
  <si>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</si>
  <si>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</si>
  <si>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</si>
  <si>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</si>
  <si>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</si>
  <si>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</si>
  <si>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</si>
  <si>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</si>
  <si>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Уведомление в письменной форме избирательной комиссии муниципального образования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</si>
  <si>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</si>
  <si>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</si>
  <si>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</si>
  <si>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</si>
  <si>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</si>
  <si>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</si>
  <si>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</si>
  <si>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</si>
  <si>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</si>
  <si>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</si>
  <si>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</si>
  <si>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</si>
  <si>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</si>
  <si>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</si>
  <si>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</si>
  <si>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</si>
  <si>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</si>
  <si>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</si>
  <si>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</si>
  <si>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</si>
  <si>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</si>
  <si>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</si>
  <si>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</si>
  <si>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</si>
  <si>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</si>
  <si>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Избирательные комиссии муниципальных образований, окружные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</si>
  <si>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</si>
  <si>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</si>
  <si>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</si>
  <si>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</si>
  <si>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</si>
  <si>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Направление специалистов, по запросу избирательной комиссии муниципального образования, для создания контрольно-ревизионной службы (ст.89 Кодекса)</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</si>
  <si>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</si>
  <si>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</si>
  <si>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</si>
  <si>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</si>
  <si>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</si>
  <si>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</si>
  <si>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</si>
  <si>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</si>
  <si>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</si>
  <si>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</si>
  <si>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</si>
  <si>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</si>
  <si>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</si>
  <si>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</si>
  <si>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</si>
  <si>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</si>
  <si>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</si>
  <si>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</si>
  <si>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</si>
  <si>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</si>
  <si>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</si>
  <si>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</si>
  <si>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</si>
  <si>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</si>
  <si>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</si>
  <si>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</si>
  <si>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</si>
  <si>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</si>
  <si>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</si>
  <si>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</si>
  <si>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</si>
  <si>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</si>
  <si>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</si>
  <si>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</si>
  <si>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</si>
  <si>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</si>
  <si>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</si>
  <si>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</si>
  <si>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</si>
  <si>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</si>
  <si>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</si>
  <si>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</si>
  <si>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</si>
  <si>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Перечисление в доход соответствующего бюджета денежных средств, оставшихся на специальных избирательных счетах кандидатов (п.1 ст.86 Кодекса)</t>
  </si>
  <si>
    <t>Кредитные организации по письменному указанию соответствующей комиссии</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</si>
  <si>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</si>
  <si>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</si>
  <si>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</si>
  <si>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</si>
  <si>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</si>
  <si>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</si>
  <si>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</si>
  <si>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Утверждение формы, текста и числа избирательных бюллетеней, порядка осуществления контроля за их изготовлением (п.4 ст.92 Кодекса)</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</si>
  <si>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</si>
  <si>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</si>
  <si>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</si>
  <si>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</si>
  <si>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</si>
  <si>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Избирательные комиссии муниципальных образований, участковые избирательные комиссии</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</si>
  <si>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</si>
  <si>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</si>
  <si>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</si>
  <si>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</si>
  <si>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</si>
  <si>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Проведение досрочного голосования (ст. 96 Кодекса)</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</si>
  <si>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</si>
  <si>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</si>
  <si>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</si>
  <si>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</si>
  <si>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</si>
  <si>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</si>
  <si>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</si>
  <si>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</si>
  <si>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</si>
  <si>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</si>
  <si>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</si>
  <si>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</si>
  <si>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</si>
  <si>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</si>
  <si>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</si>
  <si>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</si>
  <si>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</si>
  <si>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</si>
  <si>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</si>
  <si>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</si>
  <si>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</si>
  <si>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</si>
  <si>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</si>
  <si>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</si>
  <si>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</si>
  <si>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</si>
  <si>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</si>
  <si>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</si>
  <si>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</si>
  <si>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</si>
  <si>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</si>
  <si>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</si>
  <si>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</si>
  <si>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</si>
  <si>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</si>
  <si>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</si>
  <si>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</si>
  <si>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</si>
  <si>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</si>
  <si>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</si>
  <si>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</si>
  <si>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</si>
  <si>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</si>
  <si>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</si>
  <si>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</si>
  <si>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100.</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</si>
  <si>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</si>
  <si>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</si>
  <si>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</si>
  <si>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</si>
  <si>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</si>
  <si>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</si>
  <si>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</si>
  <si>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</si>
  <si>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</si>
  <si>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</si>
  <si>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</si>
  <si>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</si>
  <si>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</si>
  <si>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</si>
  <si>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</si>
  <si>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</si>
  <si>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</si>
  <si>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</si>
  <si>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</si>
  <si>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</si>
  <si>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</si>
  <si>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</si>
  <si>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</si>
  <si>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</si>
  <si>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</si>
  <si>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</si>
  <si>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</si>
  <si>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</si>
  <si>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</si>
  <si>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</si>
  <si>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Назначение в избирательные комиссии наблюдателей (п.1, п.4 ст.61 Кодекса)</t>
  </si>
  <si>
    <t>Незамедлительно</t>
  </si>
  <si>
    <t>По мере поступления</t>
  </si>
  <si>
    <t>Представление в избирательную комиссию муниципального образования отчетов о поступлении и расходовании средств местного бюджета, выделенных на подготовку и проведение выборов (п.3 ст.88 Кодекса)</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</si>
  <si>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</si>
  <si>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</si>
  <si>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</si>
  <si>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</si>
  <si>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</si>
  <si>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</si>
  <si>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</si>
  <si>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</si>
  <si>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</si>
  <si>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</si>
  <si>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</si>
  <si>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</si>
  <si>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</si>
  <si>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</si>
  <si>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Избирательная комиссия муниципального образования</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</si>
  <si>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</si>
  <si>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</si>
  <si>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</si>
  <si>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</si>
  <si>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</si>
  <si>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</si>
  <si>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Прием предложений по кандидатурам для дополнительного зачисления в резерв составов участковых комиссий (п.12 Постановления ЦИК России от 05.12.2012 № 152/1137-6)</t>
  </si>
  <si>
    <t>Избирательные комиссии  муниципальных образований</t>
  </si>
  <si>
    <t xml:space="preserve">Территориальные избирательные комиссии
(избирательные комиссии муниципальных образований с возложенными полномочиями ТИК)
</t>
  </si>
  <si>
    <t>Принятие решений о дополнительном зачислении в резерв составов участковых комиссий (п.22 Постановления ЦИК России от 05.12.2012 №152/1137-6)</t>
  </si>
  <si>
    <t>В течение пяти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</si>
</sst>
</file>

<file path=xl/styles.xml><?xml version="1.0" encoding="utf-8"?>
<styleSheet xmlns="http://schemas.openxmlformats.org/spreadsheetml/2006/main">
  <numFmts count="1">
    <numFmt numFmtId="164" formatCode="[$-F800]dddd\,\ mmmm\ dd\,\ yyyy"/>
  </numFmts>
  <fonts count="6">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4">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horizontal="center" vertical="top"/>
      <protection hidden="1"/>
    </xf>
    <xf numFmtId="164" fontId="2" fillId="0" borderId="7" xfId="0" applyNumberFormat="1" applyFont="1" applyBorder="1" applyAlignment="1" applyProtection="1">
      <alignment horizontal="left"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164" fontId="2" fillId="0" borderId="9" xfId="0" applyNumberFormat="1" applyFont="1" applyBorder="1" applyAlignment="1" applyProtection="1">
      <alignment horizontal="left"/>
      <protection hidden="1"/>
    </xf>
    <xf numFmtId="0" fontId="0" fillId="0" borderId="0" xfId="0" applyBorder="1" applyAlignment="1" applyProtection="1">
      <alignment vertical="top"/>
      <protection hidden="1"/>
    </xf>
    <xf numFmtId="0" fontId="1" fillId="0" borderId="13" xfId="0" applyFont="1"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164" fontId="2" fillId="0" borderId="12" xfId="0" applyNumberFormat="1" applyFont="1" applyFill="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164" fontId="2" fillId="0" borderId="7" xfId="0" applyNumberFormat="1" applyFont="1" applyBorder="1" applyAlignment="1" applyProtection="1">
      <alignment horizontal="center" vertical="top" wrapText="1"/>
      <protection hidden="1"/>
    </xf>
    <xf numFmtId="0" fontId="1" fillId="0" borderId="8" xfId="0" applyFont="1" applyBorder="1" applyAlignment="1" applyProtection="1">
      <alignment horizontal="center" vertical="top"/>
      <protection hidden="1"/>
    </xf>
    <xf numFmtId="164" fontId="2" fillId="0" borderId="9" xfId="0" applyNumberFormat="1" applyFont="1" applyBorder="1" applyAlignment="1" applyProtection="1">
      <alignment horizontal="left" vertical="top"/>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164" fontId="2" fillId="0" borderId="9" xfId="0" applyNumberFormat="1" applyFont="1" applyBorder="1" applyAlignment="1" applyProtection="1">
      <alignment horizontal="center" vertical="top"/>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164" fontId="2" fillId="0" borderId="9" xfId="0" applyNumberFormat="1" applyFont="1" applyBorder="1" applyAlignment="1" applyProtection="1">
      <alignment horizontal="left" vertical="top" wrapText="1"/>
      <protection hidden="1"/>
    </xf>
    <xf numFmtId="164" fontId="2" fillId="0" borderId="7" xfId="0" applyNumberFormat="1" applyFont="1" applyBorder="1" applyAlignment="1" applyProtection="1">
      <alignment horizontal="left" vertical="top"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14" fontId="0" fillId="0" borderId="0" xfId="0" applyNumberFormat="1"/>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2" fillId="0" borderId="10" xfId="0" applyNumberFormat="1" applyFont="1" applyBorder="1" applyAlignment="1" applyProtection="1">
      <alignment horizontal="center" vertical="top" wrapText="1"/>
      <protection hidden="1"/>
    </xf>
    <xf numFmtId="0" fontId="2" fillId="0" borderId="12" xfId="0"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0" fontId="1" fillId="0" borderId="9" xfId="0" applyFont="1" applyBorder="1" applyAlignment="1" applyProtection="1">
      <alignment horizontal="left"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0" fontId="1" fillId="0" borderId="0" xfId="0" applyFont="1" applyAlignment="1" applyProtection="1">
      <alignment horizontal="left" wrapText="1"/>
      <protection hidden="1"/>
    </xf>
    <xf numFmtId="164" fontId="2" fillId="0" borderId="10" xfId="0" applyNumberFormat="1" applyFont="1" applyFill="1" applyBorder="1" applyAlignment="1" applyProtection="1">
      <alignment horizontal="center" vertical="top" wrapText="1"/>
      <protection hidden="1"/>
    </xf>
    <xf numFmtId="0" fontId="2" fillId="0" borderId="11"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0" fontId="2" fillId="0" borderId="0" xfId="0" applyFont="1" applyAlignment="1" applyProtection="1">
      <alignment horizontal="left"/>
      <protection hidden="1"/>
    </xf>
    <xf numFmtId="164" fontId="2" fillId="0" borderId="8" xfId="0" applyNumberFormat="1" applyFont="1" applyBorder="1" applyAlignment="1" applyProtection="1">
      <alignment horizontal="center" wrapText="1"/>
      <protection hidden="1"/>
    </xf>
    <xf numFmtId="0" fontId="2" fillId="0" borderId="9" xfId="0" applyFont="1" applyBorder="1" applyAlignment="1" applyProtection="1">
      <alignment horizontal="center" wrapText="1"/>
      <protection hidden="1"/>
    </xf>
    <xf numFmtId="0" fontId="1" fillId="0" borderId="2"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protection hidden="1"/>
    </xf>
    <xf numFmtId="0" fontId="1" fillId="0" borderId="5"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10"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164" fontId="2" fillId="0" borderId="9" xfId="0" applyNumberFormat="1" applyFont="1" applyBorder="1" applyAlignment="1" applyProtection="1">
      <alignment horizontal="center" vertical="top" wrapText="1"/>
      <protection hidden="1"/>
    </xf>
    <xf numFmtId="164" fontId="2" fillId="0" borderId="5" xfId="0" applyNumberFormat="1" applyFont="1" applyBorder="1" applyAlignment="1" applyProtection="1">
      <alignment horizontal="center" vertical="top"/>
      <protection hidden="1"/>
    </xf>
    <xf numFmtId="0" fontId="2" fillId="0" borderId="7" xfId="0" applyFont="1" applyBorder="1" applyAlignment="1" applyProtection="1">
      <alignment horizontal="center" vertical="top"/>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2" xfId="0" applyFont="1" applyFill="1" applyBorder="1" applyAlignment="1" applyProtection="1">
      <alignment horizontal="center" vertical="top" wrapText="1"/>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0" fontId="2" fillId="0" borderId="9" xfId="0" applyFont="1" applyFill="1" applyBorder="1" applyAlignment="1" applyProtection="1">
      <alignment horizontal="center" vertical="top"/>
      <protection hidden="1"/>
    </xf>
    <xf numFmtId="164" fontId="2" fillId="0" borderId="12" xfId="0" applyNumberFormat="1" applyFont="1" applyFill="1" applyBorder="1" applyAlignment="1" applyProtection="1">
      <alignment horizontal="center" vertical="top" wrapText="1"/>
      <protection hidden="1"/>
    </xf>
    <xf numFmtId="0" fontId="1" fillId="0" borderId="8"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7"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0" fontId="2" fillId="0" borderId="12" xfId="0" applyFont="1" applyBorder="1" applyAlignment="1" applyProtection="1">
      <alignment horizontal="center" vertical="top"/>
      <protection hidden="1"/>
    </xf>
    <xf numFmtId="0" fontId="1" fillId="0" borderId="2"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4" fillId="0" borderId="8"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1" fillId="0" borderId="5"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2" fillId="0" borderId="8" xfId="0" applyNumberFormat="1" applyFont="1" applyBorder="1" applyAlignment="1" applyProtection="1">
      <alignment horizontal="center"/>
      <protection hidden="1"/>
    </xf>
    <xf numFmtId="0" fontId="2" fillId="0" borderId="9" xfId="0" applyFont="1" applyBorder="1" applyAlignment="1" applyProtection="1">
      <alignment horizontal="center"/>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2" fillId="0" borderId="8" xfId="0" applyFont="1" applyFill="1" applyBorder="1" applyAlignment="1" applyProtection="1">
      <alignment horizontal="center" vertical="top" wrapText="1"/>
      <protection hidden="1"/>
    </xf>
    <xf numFmtId="0" fontId="2" fillId="0" borderId="9" xfId="0" applyFont="1" applyFill="1" applyBorder="1" applyAlignment="1" applyProtection="1">
      <alignment horizontal="center" vertical="top" wrapText="1"/>
      <protection hidden="1"/>
    </xf>
    <xf numFmtId="0" fontId="0" fillId="0" borderId="3" xfId="0" applyBorder="1" applyAlignment="1" applyProtection="1">
      <alignment vertical="top"/>
      <protection hidden="1"/>
    </xf>
    <xf numFmtId="0" fontId="0" fillId="0" borderId="4" xfId="0" applyBorder="1" applyAlignment="1" applyProtection="1">
      <alignment vertical="top"/>
      <protection hidden="1"/>
    </xf>
    <xf numFmtId="0" fontId="3" fillId="0" borderId="6"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10" xfId="0" applyFont="1" applyFill="1" applyBorder="1" applyAlignment="1" applyProtection="1">
      <alignment horizontal="center" wrapText="1"/>
      <protection hidden="1"/>
    </xf>
    <xf numFmtId="0" fontId="1" fillId="0" borderId="12" xfId="0" applyFont="1" applyFill="1" applyBorder="1" applyAlignment="1" applyProtection="1">
      <alignment horizontal="center" wrapText="1"/>
      <protection hidden="1"/>
    </xf>
    <xf numFmtId="164" fontId="2" fillId="0" borderId="5"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1" fillId="0" borderId="5" xfId="0" applyFont="1" applyBorder="1" applyAlignment="1" applyProtection="1">
      <alignment horizontal="right" vertical="top" wrapText="1"/>
      <protection hidden="1"/>
    </xf>
    <xf numFmtId="0" fontId="2" fillId="0" borderId="0" xfId="0" applyFont="1" applyAlignment="1" applyProtection="1">
      <alignment horizontal="center" wrapText="1"/>
      <protection hidden="1"/>
    </xf>
    <xf numFmtId="0" fontId="1"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6" xfId="0" applyFont="1" applyBorder="1" applyAlignment="1" applyProtection="1">
      <alignment horizontal="center" vertical="top"/>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wrapText="1"/>
      <protection hidden="1"/>
    </xf>
    <xf numFmtId="0" fontId="1" fillId="0" borderId="7" xfId="0" applyFont="1" applyBorder="1" applyAlignment="1" applyProtection="1">
      <alignment horizontal="center" wrapText="1"/>
      <protection hidden="1"/>
    </xf>
    <xf numFmtId="0" fontId="0" fillId="0" borderId="11" xfId="0" applyBorder="1" applyAlignment="1" applyProtection="1">
      <alignment vertical="top" wrapText="1"/>
      <protection hidden="1"/>
    </xf>
    <xf numFmtId="0" fontId="0" fillId="0" borderId="12" xfId="0" applyBorder="1" applyAlignment="1" applyProtection="1">
      <alignment vertical="top" wrapText="1"/>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3"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164" fontId="2" fillId="0" borderId="8"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26"/>
  <sheetViews>
    <sheetView tabSelected="1" view="pageBreakPreview" topLeftCell="A217" zoomScaleNormal="94" zoomScaleSheetLayoutView="100" zoomScalePageLayoutView="66" workbookViewId="0">
      <selection activeCell="R19" sqref="R19"/>
    </sheetView>
  </sheetViews>
  <sheetFormatPr defaultColWidth="8.85546875" defaultRowHeight="15"/>
  <cols>
    <col min="1" max="1" width="4.28515625" style="2" customWidth="1"/>
    <col min="2" max="3" width="8.85546875" style="2"/>
    <col min="4" max="4" width="13.42578125" style="2" customWidth="1"/>
    <col min="5" max="5" width="5.28515625" style="2" customWidth="1"/>
    <col min="6" max="6" width="20.5703125" style="2" customWidth="1"/>
    <col min="7" max="7" width="1.28515625" style="2" customWidth="1"/>
    <col min="8" max="8" width="2" style="2" customWidth="1"/>
    <col min="9" max="9" width="0.7109375" style="2" customWidth="1"/>
    <col min="10" max="10" width="17.7109375" style="2" customWidth="1"/>
    <col min="11" max="11" width="2.42578125" style="2" customWidth="1"/>
    <col min="12" max="12" width="19.85546875" style="2" customWidth="1"/>
    <col min="13" max="13" width="11.5703125" style="2" customWidth="1"/>
    <col min="14" max="16384" width="8.85546875" style="2"/>
  </cols>
  <sheetData>
    <row r="1" spans="1:12" ht="59.25" customHeight="1">
      <c r="A1" s="200" t="s">
        <v>0</v>
      </c>
      <c r="B1" s="200"/>
      <c r="C1" s="200"/>
      <c r="D1" s="200"/>
      <c r="E1" s="200"/>
      <c r="F1" s="200"/>
      <c r="G1" s="200"/>
      <c r="H1" s="200"/>
      <c r="I1" s="200"/>
      <c r="J1" s="200"/>
      <c r="K1" s="200"/>
      <c r="L1" s="1"/>
    </row>
    <row r="3" spans="1:12" ht="15.6" customHeight="1">
      <c r="E3" s="193" t="s">
        <v>1</v>
      </c>
      <c r="F3" s="194"/>
      <c r="G3" s="194"/>
      <c r="H3" s="195"/>
      <c r="I3" s="3"/>
      <c r="J3" s="212">
        <v>44815</v>
      </c>
      <c r="K3" s="213"/>
      <c r="L3" s="4"/>
    </row>
    <row r="4" spans="1:12" ht="9" customHeight="1">
      <c r="E4" s="196"/>
      <c r="F4" s="197"/>
      <c r="G4" s="197"/>
      <c r="H4" s="198"/>
      <c r="I4" s="5"/>
      <c r="J4" s="5"/>
      <c r="K4" s="6"/>
      <c r="L4" s="7"/>
    </row>
    <row r="5" spans="1:12" ht="21.6" customHeight="1">
      <c r="E5" s="199" t="s">
        <v>2</v>
      </c>
      <c r="F5" s="173"/>
      <c r="G5" s="173"/>
      <c r="H5" s="174"/>
      <c r="I5" s="8"/>
      <c r="J5" s="201" t="str">
        <f>IF(J9=0,"Не ранее","(не ранее")</f>
        <v>(не ранее</v>
      </c>
      <c r="K5" s="152"/>
      <c r="L5" s="9"/>
    </row>
    <row r="6" spans="1:12">
      <c r="E6" s="178"/>
      <c r="F6" s="179"/>
      <c r="G6" s="179"/>
      <c r="H6" s="180"/>
      <c r="I6" s="10"/>
      <c r="J6" s="214">
        <f>J3-91</f>
        <v>44724</v>
      </c>
      <c r="K6" s="215"/>
      <c r="L6" s="11"/>
    </row>
    <row r="7" spans="1:12">
      <c r="E7" s="178"/>
      <c r="F7" s="179"/>
      <c r="G7" s="179"/>
      <c r="H7" s="180"/>
      <c r="I7" s="10"/>
      <c r="J7" s="216" t="s">
        <v>47</v>
      </c>
      <c r="K7" s="185"/>
      <c r="L7" s="12"/>
    </row>
    <row r="8" spans="1:12" ht="21" customHeight="1">
      <c r="E8" s="178"/>
      <c r="F8" s="179"/>
      <c r="G8" s="179"/>
      <c r="H8" s="180"/>
      <c r="I8" s="10"/>
      <c r="J8" s="13">
        <f>J3-81</f>
        <v>44734</v>
      </c>
      <c r="K8" s="14" t="str">
        <f>IF(J9=0," ",")")</f>
        <v>)</v>
      </c>
      <c r="L8" s="15"/>
    </row>
    <row r="9" spans="1:12" ht="24" customHeight="1">
      <c r="E9" s="175"/>
      <c r="F9" s="176"/>
      <c r="G9" s="176"/>
      <c r="H9" s="177"/>
      <c r="I9" s="16"/>
      <c r="J9" s="217">
        <v>44734</v>
      </c>
      <c r="K9" s="218"/>
      <c r="L9" s="17"/>
    </row>
    <row r="10" spans="1:12" ht="50.25" customHeight="1">
      <c r="E10" s="199" t="s">
        <v>3</v>
      </c>
      <c r="F10" s="226"/>
      <c r="G10" s="226"/>
      <c r="H10" s="227"/>
      <c r="I10" s="18"/>
      <c r="J10" s="76" t="str">
        <f>IF(J13=0,"Не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K10" s="77"/>
      <c r="L10" s="19"/>
    </row>
    <row r="11" spans="1:12" ht="16.149999999999999" customHeight="1">
      <c r="E11" s="228"/>
      <c r="F11" s="229"/>
      <c r="G11" s="229"/>
      <c r="H11" s="230"/>
      <c r="I11" s="20"/>
      <c r="J11" s="21" t="str">
        <f>IF(YEAR(J9+5)=1900," ","(не позднее")</f>
        <v>(не позднее</v>
      </c>
      <c r="K11" s="22"/>
      <c r="L11" s="19"/>
    </row>
    <row r="12" spans="1:12" ht="15" customHeight="1">
      <c r="E12" s="228"/>
      <c r="F12" s="229"/>
      <c r="G12" s="229"/>
      <c r="H12" s="230"/>
      <c r="I12" s="20"/>
      <c r="J12" s="23">
        <f>IF(J9=0," ",J9+5)</f>
        <v>44739</v>
      </c>
      <c r="K12" s="22" t="str">
        <f>IF(J9=0," ",")")</f>
        <v>)</v>
      </c>
      <c r="L12" s="19"/>
    </row>
    <row r="13" spans="1:12" ht="25.5" customHeight="1">
      <c r="E13" s="231"/>
      <c r="F13" s="232"/>
      <c r="G13" s="232"/>
      <c r="H13" s="233"/>
      <c r="I13" s="24"/>
      <c r="J13" s="219">
        <v>44737</v>
      </c>
      <c r="K13" s="220"/>
      <c r="L13" s="25"/>
    </row>
    <row r="14" spans="1:12">
      <c r="F14" s="26"/>
      <c r="G14" s="27"/>
      <c r="H14" s="26"/>
      <c r="I14" s="26"/>
      <c r="J14" s="26"/>
      <c r="K14" s="28"/>
      <c r="L14" s="28"/>
    </row>
    <row r="15" spans="1:12" ht="30" customHeight="1">
      <c r="A15" s="29" t="s">
        <v>4</v>
      </c>
      <c r="B15" s="203" t="s">
        <v>5</v>
      </c>
      <c r="C15" s="221"/>
      <c r="D15" s="204"/>
      <c r="E15" s="203" t="s">
        <v>48</v>
      </c>
      <c r="F15" s="204"/>
      <c r="G15" s="203" t="s">
        <v>6</v>
      </c>
      <c r="H15" s="181"/>
      <c r="I15" s="181"/>
      <c r="J15" s="181"/>
      <c r="K15" s="182"/>
      <c r="L15" s="16"/>
    </row>
    <row r="16" spans="1:12" ht="24" customHeight="1">
      <c r="A16" s="118" t="s">
        <v>7</v>
      </c>
      <c r="B16" s="119"/>
      <c r="C16" s="119"/>
      <c r="D16" s="119"/>
      <c r="E16" s="119"/>
      <c r="F16" s="119"/>
      <c r="G16" s="119"/>
      <c r="H16" s="119"/>
      <c r="I16" s="119"/>
      <c r="J16" s="119"/>
      <c r="K16" s="121"/>
      <c r="L16" s="30"/>
    </row>
    <row r="17" spans="1:12" s="31" customFormat="1" ht="15.6" customHeight="1">
      <c r="A17" s="67" t="s">
        <v>49</v>
      </c>
      <c r="B17" s="69" t="s">
        <v>8</v>
      </c>
      <c r="C17" s="70"/>
      <c r="D17" s="71"/>
      <c r="E17" s="222" t="s">
        <v>18</v>
      </c>
      <c r="F17" s="223"/>
      <c r="G17" s="75" t="s">
        <v>10</v>
      </c>
      <c r="H17" s="173"/>
      <c r="I17" s="173"/>
      <c r="J17" s="173"/>
      <c r="K17" s="174"/>
      <c r="L17" s="16"/>
    </row>
    <row r="18" spans="1:12" s="31" customFormat="1" ht="14.45" customHeight="1">
      <c r="A18" s="94"/>
      <c r="B18" s="83"/>
      <c r="C18" s="84"/>
      <c r="D18" s="92"/>
      <c r="E18" s="224">
        <f>J3-41</f>
        <v>44774</v>
      </c>
      <c r="F18" s="225"/>
      <c r="G18" s="178"/>
      <c r="H18" s="179"/>
      <c r="I18" s="179"/>
      <c r="J18" s="179"/>
      <c r="K18" s="180"/>
      <c r="L18" s="16"/>
    </row>
    <row r="19" spans="1:12" s="31" customFormat="1" ht="238.5" customHeight="1">
      <c r="A19" s="68"/>
      <c r="B19" s="72"/>
      <c r="C19" s="73"/>
      <c r="D19" s="74"/>
      <c r="E19" s="78" t="s">
        <v>9</v>
      </c>
      <c r="F19" s="80"/>
      <c r="G19" s="175"/>
      <c r="H19" s="176"/>
      <c r="I19" s="176"/>
      <c r="J19" s="176"/>
      <c r="K19" s="177"/>
      <c r="L19" s="16"/>
    </row>
    <row r="20" spans="1:12" s="31" customFormat="1" ht="178.5" customHeight="1">
      <c r="A20" s="32" t="s">
        <v>50</v>
      </c>
      <c r="B20" s="122" t="s">
        <v>11</v>
      </c>
      <c r="C20" s="123"/>
      <c r="D20" s="124"/>
      <c r="E20" s="106" t="s">
        <v>12</v>
      </c>
      <c r="F20" s="107"/>
      <c r="G20" s="106" t="s">
        <v>13</v>
      </c>
      <c r="H20" s="181"/>
      <c r="I20" s="181"/>
      <c r="J20" s="181"/>
      <c r="K20" s="182"/>
      <c r="L20" s="16"/>
    </row>
    <row r="21" spans="1:12" s="31" customFormat="1" ht="105" customHeight="1">
      <c r="A21" s="32" t="s">
        <v>51</v>
      </c>
      <c r="B21" s="122" t="s">
        <v>14</v>
      </c>
      <c r="C21" s="123"/>
      <c r="D21" s="124"/>
      <c r="E21" s="106" t="s">
        <v>15</v>
      </c>
      <c r="F21" s="107"/>
      <c r="G21" s="106" t="s">
        <v>16</v>
      </c>
      <c r="H21" s="181"/>
      <c r="I21" s="181"/>
      <c r="J21" s="181"/>
      <c r="K21" s="182"/>
      <c r="L21" s="16"/>
    </row>
    <row r="22" spans="1:12" s="31" customFormat="1" ht="15" customHeight="1">
      <c r="A22" s="67" t="s">
        <v>52</v>
      </c>
      <c r="B22" s="69" t="s">
        <v>17</v>
      </c>
      <c r="C22" s="70"/>
      <c r="D22" s="71"/>
      <c r="E22" s="187" t="s">
        <v>18</v>
      </c>
      <c r="F22" s="188"/>
      <c r="G22" s="75" t="s">
        <v>13</v>
      </c>
      <c r="H22" s="173"/>
      <c r="I22" s="173"/>
      <c r="J22" s="173"/>
      <c r="K22" s="174"/>
      <c r="L22" s="16"/>
    </row>
    <row r="23" spans="1:12" s="31" customFormat="1">
      <c r="A23" s="94"/>
      <c r="B23" s="83"/>
      <c r="C23" s="84"/>
      <c r="D23" s="92"/>
      <c r="E23" s="139">
        <f>F184-14</f>
        <v>44790</v>
      </c>
      <c r="F23" s="160"/>
      <c r="G23" s="178"/>
      <c r="H23" s="179"/>
      <c r="I23" s="179"/>
      <c r="J23" s="179"/>
      <c r="K23" s="180"/>
      <c r="L23" s="16"/>
    </row>
    <row r="24" spans="1:12" s="31" customFormat="1" ht="59.45" customHeight="1">
      <c r="A24" s="68"/>
      <c r="B24" s="72"/>
      <c r="C24" s="73"/>
      <c r="D24" s="74"/>
      <c r="E24" s="111" t="s">
        <v>19</v>
      </c>
      <c r="F24" s="112"/>
      <c r="G24" s="175"/>
      <c r="H24" s="176"/>
      <c r="I24" s="176"/>
      <c r="J24" s="176"/>
      <c r="K24" s="177"/>
      <c r="L24" s="16"/>
    </row>
    <row r="25" spans="1:12" s="31" customFormat="1" ht="14.45" customHeight="1">
      <c r="A25" s="67" t="s">
        <v>53</v>
      </c>
      <c r="B25" s="69" t="s">
        <v>20</v>
      </c>
      <c r="C25" s="70"/>
      <c r="D25" s="71"/>
      <c r="E25" s="187" t="s">
        <v>18</v>
      </c>
      <c r="F25" s="188"/>
      <c r="G25" s="75" t="s">
        <v>22</v>
      </c>
      <c r="H25" s="173"/>
      <c r="I25" s="173"/>
      <c r="J25" s="173"/>
      <c r="K25" s="174"/>
      <c r="L25" s="16"/>
    </row>
    <row r="26" spans="1:12" s="31" customFormat="1">
      <c r="A26" s="94"/>
      <c r="B26" s="83"/>
      <c r="C26" s="84"/>
      <c r="D26" s="92"/>
      <c r="E26" s="139">
        <f>F184-11</f>
        <v>44793</v>
      </c>
      <c r="F26" s="160"/>
      <c r="G26" s="178"/>
      <c r="H26" s="179"/>
      <c r="I26" s="179"/>
      <c r="J26" s="179"/>
      <c r="K26" s="180"/>
      <c r="L26" s="16"/>
    </row>
    <row r="27" spans="1:12" s="31" customFormat="1" ht="49.9" customHeight="1">
      <c r="A27" s="68"/>
      <c r="B27" s="72"/>
      <c r="C27" s="73"/>
      <c r="D27" s="74"/>
      <c r="E27" s="189" t="s">
        <v>21</v>
      </c>
      <c r="F27" s="190"/>
      <c r="G27" s="175"/>
      <c r="H27" s="176"/>
      <c r="I27" s="176"/>
      <c r="J27" s="176"/>
      <c r="K27" s="177"/>
      <c r="L27" s="16"/>
    </row>
    <row r="28" spans="1:12" s="31" customFormat="1" ht="90.75" customHeight="1">
      <c r="A28" s="32" t="s">
        <v>54</v>
      </c>
      <c r="B28" s="122" t="s">
        <v>23</v>
      </c>
      <c r="C28" s="123"/>
      <c r="D28" s="124"/>
      <c r="E28" s="33" t="s">
        <v>55</v>
      </c>
      <c r="F28" s="34">
        <f>J3-11</f>
        <v>44804</v>
      </c>
      <c r="G28" s="106" t="s">
        <v>24</v>
      </c>
      <c r="H28" s="181"/>
      <c r="I28" s="181"/>
      <c r="J28" s="181"/>
      <c r="K28" s="182"/>
      <c r="L28" s="16"/>
    </row>
    <row r="29" spans="1:12" s="31" customFormat="1" ht="15" customHeight="1">
      <c r="A29" s="67" t="s">
        <v>57</v>
      </c>
      <c r="B29" s="69" t="s">
        <v>25</v>
      </c>
      <c r="C29" s="70"/>
      <c r="D29" s="71"/>
      <c r="E29" s="33" t="s">
        <v>55</v>
      </c>
      <c r="F29" s="34">
        <f>J3-11</f>
        <v>44804</v>
      </c>
      <c r="G29" s="75" t="s">
        <v>24</v>
      </c>
      <c r="H29" s="173"/>
      <c r="I29" s="173"/>
      <c r="J29" s="173"/>
      <c r="K29" s="174"/>
      <c r="L29" s="16"/>
    </row>
    <row r="30" spans="1:12" s="31" customFormat="1" ht="106.5" customHeight="1">
      <c r="A30" s="68"/>
      <c r="B30" s="72"/>
      <c r="C30" s="73"/>
      <c r="D30" s="74"/>
      <c r="E30" s="78" t="s">
        <v>56</v>
      </c>
      <c r="F30" s="80"/>
      <c r="G30" s="175"/>
      <c r="H30" s="176"/>
      <c r="I30" s="176"/>
      <c r="J30" s="176"/>
      <c r="K30" s="177"/>
      <c r="L30" s="16"/>
    </row>
    <row r="31" spans="1:12" s="31" customFormat="1" ht="15.6" customHeight="1">
      <c r="A31" s="67" t="s">
        <v>58</v>
      </c>
      <c r="B31" s="69" t="s">
        <v>26</v>
      </c>
      <c r="C31" s="70"/>
      <c r="D31" s="71"/>
      <c r="E31" s="191">
        <f>J3-1</f>
        <v>44814</v>
      </c>
      <c r="F31" s="192"/>
      <c r="G31" s="75" t="s">
        <v>28</v>
      </c>
      <c r="H31" s="173"/>
      <c r="I31" s="173"/>
      <c r="J31" s="173"/>
      <c r="K31" s="174"/>
      <c r="L31" s="16"/>
    </row>
    <row r="32" spans="1:12" s="31" customFormat="1" ht="79.5" customHeight="1">
      <c r="A32" s="68"/>
      <c r="B32" s="72"/>
      <c r="C32" s="73"/>
      <c r="D32" s="74"/>
      <c r="E32" s="78" t="s">
        <v>27</v>
      </c>
      <c r="F32" s="80"/>
      <c r="G32" s="175"/>
      <c r="H32" s="176"/>
      <c r="I32" s="176"/>
      <c r="J32" s="176"/>
      <c r="K32" s="177"/>
      <c r="L32" s="16"/>
    </row>
    <row r="33" spans="1:12" s="31" customFormat="1" ht="33" customHeight="1">
      <c r="A33" s="67" t="s">
        <v>59</v>
      </c>
      <c r="B33" s="69" t="s">
        <v>60</v>
      </c>
      <c r="C33" s="70"/>
      <c r="D33" s="71"/>
      <c r="E33" s="208" t="s">
        <v>61</v>
      </c>
      <c r="F33" s="209"/>
      <c r="G33" s="75" t="s">
        <v>29</v>
      </c>
      <c r="H33" s="173"/>
      <c r="I33" s="173"/>
      <c r="J33" s="173"/>
      <c r="K33" s="174"/>
      <c r="L33" s="16"/>
    </row>
    <row r="34" spans="1:12" s="31" customFormat="1">
      <c r="A34" s="94"/>
      <c r="B34" s="83"/>
      <c r="C34" s="84"/>
      <c r="D34" s="92"/>
      <c r="E34" s="153">
        <f>J3-1</f>
        <v>44814</v>
      </c>
      <c r="F34" s="186"/>
      <c r="G34" s="178"/>
      <c r="H34" s="179"/>
      <c r="I34" s="179"/>
      <c r="J34" s="179"/>
      <c r="K34" s="180"/>
      <c r="L34" s="16"/>
    </row>
    <row r="35" spans="1:12" s="31" customFormat="1" ht="60" customHeight="1">
      <c r="A35" s="68"/>
      <c r="B35" s="72"/>
      <c r="C35" s="73"/>
      <c r="D35" s="74"/>
      <c r="E35" s="78" t="s">
        <v>27</v>
      </c>
      <c r="F35" s="80"/>
      <c r="G35" s="175"/>
      <c r="H35" s="176"/>
      <c r="I35" s="176"/>
      <c r="J35" s="176"/>
      <c r="K35" s="177"/>
      <c r="L35" s="16"/>
    </row>
    <row r="36" spans="1:12" s="31" customFormat="1" ht="28.9" customHeight="1">
      <c r="A36" s="118" t="s">
        <v>30</v>
      </c>
      <c r="B36" s="119"/>
      <c r="C36" s="119"/>
      <c r="D36" s="119"/>
      <c r="E36" s="119"/>
      <c r="F36" s="119"/>
      <c r="G36" s="119"/>
      <c r="H36" s="119"/>
      <c r="I36" s="119"/>
      <c r="J36" s="119"/>
      <c r="K36" s="121"/>
      <c r="L36" s="30"/>
    </row>
    <row r="37" spans="1:12" s="31" customFormat="1" ht="161.25" customHeight="1">
      <c r="A37" s="35" t="s">
        <v>62</v>
      </c>
      <c r="B37" s="69" t="s">
        <v>31</v>
      </c>
      <c r="C37" s="70"/>
      <c r="D37" s="71"/>
      <c r="E37" s="75" t="s">
        <v>63</v>
      </c>
      <c r="F37" s="77"/>
      <c r="G37" s="75" t="s">
        <v>389</v>
      </c>
      <c r="H37" s="173"/>
      <c r="I37" s="173"/>
      <c r="J37" s="173"/>
      <c r="K37" s="174"/>
      <c r="L37" s="16"/>
    </row>
    <row r="38" spans="1:12" s="31" customFormat="1" ht="249" customHeight="1">
      <c r="A38" s="36"/>
      <c r="B38" s="72" t="s">
        <v>32</v>
      </c>
      <c r="C38" s="73"/>
      <c r="D38" s="74"/>
      <c r="E38" s="85" t="s">
        <v>33</v>
      </c>
      <c r="F38" s="87"/>
      <c r="G38" s="85" t="s">
        <v>34</v>
      </c>
      <c r="H38" s="183"/>
      <c r="I38" s="183"/>
      <c r="J38" s="183"/>
      <c r="K38" s="180"/>
      <c r="L38" s="16"/>
    </row>
    <row r="39" spans="1:12" s="31" customFormat="1" ht="48" customHeight="1">
      <c r="A39" s="67" t="s">
        <v>64</v>
      </c>
      <c r="B39" s="69" t="s">
        <v>35</v>
      </c>
      <c r="C39" s="70"/>
      <c r="D39" s="70"/>
      <c r="E39" s="75"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77"/>
      <c r="G39" s="75" t="s">
        <v>22</v>
      </c>
      <c r="H39" s="76"/>
      <c r="I39" s="76"/>
      <c r="J39" s="76"/>
      <c r="K39" s="77"/>
      <c r="L39" s="21"/>
    </row>
    <row r="40" spans="1:12" s="31" customFormat="1" ht="26.45" customHeight="1">
      <c r="A40" s="68"/>
      <c r="B40" s="72"/>
      <c r="C40" s="73"/>
      <c r="D40" s="73"/>
      <c r="E40" s="78"/>
      <c r="F40" s="80"/>
      <c r="G40" s="78"/>
      <c r="H40" s="79"/>
      <c r="I40" s="79"/>
      <c r="J40" s="79"/>
      <c r="K40" s="80"/>
      <c r="L40" s="21"/>
    </row>
    <row r="41" spans="1:12" s="31" customFormat="1" ht="21.75" customHeight="1">
      <c r="A41" s="67" t="s">
        <v>65</v>
      </c>
      <c r="B41" s="69" t="s">
        <v>36</v>
      </c>
      <c r="C41" s="70"/>
      <c r="D41" s="70"/>
      <c r="E41" s="184" t="s">
        <v>18</v>
      </c>
      <c r="F41" s="185"/>
      <c r="G41" s="86" t="s">
        <v>22</v>
      </c>
      <c r="H41" s="183"/>
      <c r="I41" s="183"/>
      <c r="J41" s="183"/>
      <c r="K41" s="180"/>
      <c r="L41" s="16"/>
    </row>
    <row r="42" spans="1:12" s="31" customFormat="1" ht="15" customHeight="1">
      <c r="A42" s="94"/>
      <c r="B42" s="83"/>
      <c r="C42" s="84"/>
      <c r="D42" s="84"/>
      <c r="E42" s="153">
        <f>J3-61</f>
        <v>44754</v>
      </c>
      <c r="F42" s="186"/>
      <c r="G42" s="183"/>
      <c r="H42" s="179"/>
      <c r="I42" s="179"/>
      <c r="J42" s="179"/>
      <c r="K42" s="180"/>
      <c r="L42" s="16"/>
    </row>
    <row r="43" spans="1:12" s="31" customFormat="1" ht="40.15" customHeight="1">
      <c r="A43" s="68"/>
      <c r="B43" s="72"/>
      <c r="C43" s="73"/>
      <c r="D43" s="73"/>
      <c r="E43" s="78" t="s">
        <v>67</v>
      </c>
      <c r="F43" s="80"/>
      <c r="G43" s="176"/>
      <c r="H43" s="176"/>
      <c r="I43" s="176"/>
      <c r="J43" s="176"/>
      <c r="K43" s="177"/>
      <c r="L43" s="16"/>
    </row>
    <row r="44" spans="1:12" s="31" customFormat="1" ht="13.9" customHeight="1">
      <c r="A44" s="67" t="s">
        <v>66</v>
      </c>
      <c r="B44" s="69" t="s">
        <v>388</v>
      </c>
      <c r="C44" s="70"/>
      <c r="D44" s="71"/>
      <c r="E44" s="37" t="s">
        <v>55</v>
      </c>
      <c r="F44" s="38">
        <f>J3-51</f>
        <v>44764</v>
      </c>
      <c r="G44" s="75" t="s">
        <v>390</v>
      </c>
      <c r="H44" s="165"/>
      <c r="I44" s="165"/>
      <c r="J44" s="165"/>
      <c r="K44" s="166"/>
      <c r="L44" s="39"/>
    </row>
    <row r="45" spans="1:12" s="31" customFormat="1">
      <c r="A45" s="94"/>
      <c r="B45" s="83"/>
      <c r="C45" s="84"/>
      <c r="D45" s="92"/>
      <c r="E45" s="37" t="s">
        <v>68</v>
      </c>
      <c r="F45" s="38">
        <f>J3-31</f>
        <v>44784</v>
      </c>
      <c r="G45" s="167"/>
      <c r="H45" s="168"/>
      <c r="I45" s="168"/>
      <c r="J45" s="168"/>
      <c r="K45" s="169"/>
      <c r="L45" s="39"/>
    </row>
    <row r="46" spans="1:12" s="31" customFormat="1" ht="119.25" customHeight="1">
      <c r="A46" s="94"/>
      <c r="B46" s="83"/>
      <c r="C46" s="84"/>
      <c r="D46" s="92"/>
      <c r="E46" s="78" t="s">
        <v>386</v>
      </c>
      <c r="F46" s="80"/>
      <c r="G46" s="167"/>
      <c r="H46" s="168"/>
      <c r="I46" s="168"/>
      <c r="J46" s="168"/>
      <c r="K46" s="169"/>
      <c r="L46" s="39"/>
    </row>
    <row r="47" spans="1:12" s="31" customFormat="1" ht="153" customHeight="1">
      <c r="A47" s="40" t="s">
        <v>69</v>
      </c>
      <c r="B47" s="69" t="s">
        <v>391</v>
      </c>
      <c r="C47" s="70"/>
      <c r="D47" s="71"/>
      <c r="E47" s="106" t="s">
        <v>387</v>
      </c>
      <c r="F47" s="107"/>
      <c r="G47" s="75" t="s">
        <v>390</v>
      </c>
      <c r="H47" s="205"/>
      <c r="I47" s="205"/>
      <c r="J47" s="205"/>
      <c r="K47" s="110"/>
      <c r="L47" s="41"/>
    </row>
    <row r="48" spans="1:12" ht="27.6" customHeight="1">
      <c r="A48" s="118" t="s">
        <v>37</v>
      </c>
      <c r="B48" s="119"/>
      <c r="C48" s="119"/>
      <c r="D48" s="119"/>
      <c r="E48" s="163"/>
      <c r="F48" s="163"/>
      <c r="G48" s="119"/>
      <c r="H48" s="119"/>
      <c r="I48" s="119"/>
      <c r="J48" s="119"/>
      <c r="K48" s="121"/>
      <c r="L48" s="30"/>
    </row>
    <row r="49" spans="1:12" ht="67.150000000000006" customHeight="1">
      <c r="A49" s="67" t="s">
        <v>70</v>
      </c>
      <c r="B49" s="69" t="s">
        <v>38</v>
      </c>
      <c r="C49" s="70"/>
      <c r="D49" s="70"/>
      <c r="E49" s="75"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77"/>
      <c r="G49" s="76" t="s">
        <v>39</v>
      </c>
      <c r="H49" s="76"/>
      <c r="I49" s="76"/>
      <c r="J49" s="76"/>
      <c r="K49" s="77"/>
      <c r="L49" s="21"/>
    </row>
    <row r="50" spans="1:12" ht="15.6" customHeight="1">
      <c r="A50" s="94"/>
      <c r="B50" s="83"/>
      <c r="C50" s="84"/>
      <c r="D50" s="84"/>
      <c r="E50" s="85" t="str">
        <f>IF(YEAR(J13+3)=1900," ","Не позднее")</f>
        <v>Не позднее</v>
      </c>
      <c r="F50" s="87"/>
      <c r="G50" s="86"/>
      <c r="H50" s="86"/>
      <c r="I50" s="86"/>
      <c r="J50" s="86"/>
      <c r="K50" s="87"/>
      <c r="L50" s="21"/>
    </row>
    <row r="51" spans="1:12" ht="257.25" customHeight="1">
      <c r="A51" s="68"/>
      <c r="B51" s="72"/>
      <c r="C51" s="73"/>
      <c r="D51" s="73"/>
      <c r="E51" s="95">
        <f>IF(YEAR(J13+3)=1900," ",J13+3)</f>
        <v>44740</v>
      </c>
      <c r="F51" s="115"/>
      <c r="G51" s="79"/>
      <c r="H51" s="79"/>
      <c r="I51" s="79"/>
      <c r="J51" s="79"/>
      <c r="K51" s="80"/>
      <c r="L51" s="21"/>
    </row>
    <row r="52" spans="1:12" ht="46.15" customHeight="1">
      <c r="A52" s="67" t="s">
        <v>71</v>
      </c>
      <c r="B52" s="69" t="s">
        <v>40</v>
      </c>
      <c r="C52" s="70"/>
      <c r="D52" s="70"/>
      <c r="E52" s="164" t="str">
        <f>IF(E53="С","(после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2" s="138"/>
      <c r="G52" s="76" t="s">
        <v>41</v>
      </c>
      <c r="H52" s="76"/>
      <c r="I52" s="76"/>
      <c r="J52" s="76"/>
      <c r="K52" s="77"/>
      <c r="L52" s="21"/>
    </row>
    <row r="53" spans="1:12" ht="129.75" customHeight="1">
      <c r="A53" s="68"/>
      <c r="B53" s="72"/>
      <c r="C53" s="73"/>
      <c r="D53" s="73"/>
      <c r="E53" s="42" t="str">
        <f>IF(YEAR(J13+1)=1900," ","С")</f>
        <v>С</v>
      </c>
      <c r="F53" s="43">
        <f>IF(YEAR(J13)=1900," ",J13)</f>
        <v>44737</v>
      </c>
      <c r="G53" s="79"/>
      <c r="H53" s="79"/>
      <c r="I53" s="79"/>
      <c r="J53" s="79"/>
      <c r="K53" s="80"/>
      <c r="L53" s="21"/>
    </row>
    <row r="54" spans="1:12" ht="112.15" customHeight="1">
      <c r="A54" s="32" t="s">
        <v>72</v>
      </c>
      <c r="B54" s="122" t="s">
        <v>73</v>
      </c>
      <c r="C54" s="123"/>
      <c r="D54" s="124"/>
      <c r="E54" s="78" t="s">
        <v>42</v>
      </c>
      <c r="F54" s="80"/>
      <c r="G54" s="106" t="s">
        <v>22</v>
      </c>
      <c r="H54" s="155"/>
      <c r="I54" s="155"/>
      <c r="J54" s="155"/>
      <c r="K54" s="156"/>
      <c r="L54" s="44"/>
    </row>
    <row r="55" spans="1:12" ht="117" customHeight="1">
      <c r="A55" s="32" t="s">
        <v>74</v>
      </c>
      <c r="B55" s="122" t="s">
        <v>44</v>
      </c>
      <c r="C55" s="123"/>
      <c r="D55" s="124"/>
      <c r="E55" s="106" t="s">
        <v>45</v>
      </c>
      <c r="F55" s="107"/>
      <c r="G55" s="106" t="s">
        <v>22</v>
      </c>
      <c r="H55" s="155"/>
      <c r="I55" s="155"/>
      <c r="J55" s="155"/>
      <c r="K55" s="156"/>
      <c r="L55" s="44"/>
    </row>
    <row r="56" spans="1:12" ht="201" customHeight="1">
      <c r="A56" s="32" t="s">
        <v>75</v>
      </c>
      <c r="B56" s="122" t="s">
        <v>383</v>
      </c>
      <c r="C56" s="123"/>
      <c r="D56" s="124"/>
      <c r="E56" s="106" t="s">
        <v>46</v>
      </c>
      <c r="F56" s="107"/>
      <c r="G56" s="106" t="s">
        <v>22</v>
      </c>
      <c r="H56" s="155"/>
      <c r="I56" s="155"/>
      <c r="J56" s="155"/>
      <c r="K56" s="156"/>
      <c r="L56" s="44"/>
    </row>
    <row r="57" spans="1:12" ht="210.75" customHeight="1">
      <c r="A57" s="32" t="s">
        <v>77</v>
      </c>
      <c r="B57" s="122" t="s">
        <v>76</v>
      </c>
      <c r="C57" s="123"/>
      <c r="D57" s="124"/>
      <c r="E57" s="106" t="s">
        <v>46</v>
      </c>
      <c r="F57" s="107"/>
      <c r="G57" s="106" t="s">
        <v>22</v>
      </c>
      <c r="H57" s="125"/>
      <c r="I57" s="125"/>
      <c r="J57" s="125"/>
      <c r="K57" s="126"/>
      <c r="L57" s="45"/>
    </row>
    <row r="58" spans="1:12" ht="102.6" customHeight="1">
      <c r="A58" s="32" t="s">
        <v>78</v>
      </c>
      <c r="B58" s="122" t="s">
        <v>79</v>
      </c>
      <c r="C58" s="123"/>
      <c r="D58" s="124"/>
      <c r="E58" s="75" t="s">
        <v>80</v>
      </c>
      <c r="F58" s="77"/>
      <c r="G58" s="75" t="s">
        <v>81</v>
      </c>
      <c r="H58" s="206"/>
      <c r="I58" s="206"/>
      <c r="J58" s="206"/>
      <c r="K58" s="207"/>
      <c r="L58" s="44"/>
    </row>
    <row r="59" spans="1:12">
      <c r="A59" s="67" t="s">
        <v>83</v>
      </c>
      <c r="B59" s="69" t="s">
        <v>82</v>
      </c>
      <c r="C59" s="70"/>
      <c r="D59" s="70"/>
      <c r="E59" s="151" t="s">
        <v>18</v>
      </c>
      <c r="F59" s="201"/>
      <c r="G59" s="75" t="s">
        <v>226</v>
      </c>
      <c r="H59" s="76"/>
      <c r="I59" s="76"/>
      <c r="J59" s="76"/>
      <c r="K59" s="77"/>
      <c r="L59" s="21"/>
    </row>
    <row r="60" spans="1:12">
      <c r="A60" s="94"/>
      <c r="B60" s="83"/>
      <c r="C60" s="84"/>
      <c r="D60" s="84"/>
      <c r="E60" s="153">
        <f>J3-41</f>
        <v>44774</v>
      </c>
      <c r="F60" s="202"/>
      <c r="G60" s="85"/>
      <c r="H60" s="86"/>
      <c r="I60" s="86"/>
      <c r="J60" s="86"/>
      <c r="K60" s="87"/>
      <c r="L60" s="21"/>
    </row>
    <row r="61" spans="1:12" ht="96" customHeight="1">
      <c r="A61" s="68"/>
      <c r="B61" s="72"/>
      <c r="C61" s="73"/>
      <c r="D61" s="73"/>
      <c r="E61" s="78" t="s">
        <v>384</v>
      </c>
      <c r="F61" s="79"/>
      <c r="G61" s="78"/>
      <c r="H61" s="79"/>
      <c r="I61" s="79"/>
      <c r="J61" s="79"/>
      <c r="K61" s="80"/>
      <c r="L61" s="21"/>
    </row>
    <row r="62" spans="1:12" s="47" customFormat="1" ht="139.5" customHeight="1">
      <c r="A62" s="46" t="s">
        <v>84</v>
      </c>
      <c r="B62" s="122" t="s">
        <v>85</v>
      </c>
      <c r="C62" s="123"/>
      <c r="D62" s="124"/>
      <c r="E62" s="106" t="s">
        <v>42</v>
      </c>
      <c r="F62" s="107"/>
      <c r="G62" s="78" t="s">
        <v>22</v>
      </c>
      <c r="H62" s="210"/>
      <c r="I62" s="210"/>
      <c r="J62" s="210"/>
      <c r="K62" s="211"/>
      <c r="L62" s="44"/>
    </row>
    <row r="63" spans="1:12" ht="175.5" customHeight="1">
      <c r="A63" s="32" t="s">
        <v>86</v>
      </c>
      <c r="B63" s="122" t="s">
        <v>361</v>
      </c>
      <c r="C63" s="123"/>
      <c r="D63" s="124"/>
      <c r="E63" s="106" t="s">
        <v>87</v>
      </c>
      <c r="F63" s="107"/>
      <c r="G63" s="106" t="s">
        <v>22</v>
      </c>
      <c r="H63" s="155"/>
      <c r="I63" s="155"/>
      <c r="J63" s="155"/>
      <c r="K63" s="156"/>
      <c r="L63" s="44"/>
    </row>
    <row r="64" spans="1:12" s="47" customFormat="1" ht="87.75" customHeight="1">
      <c r="A64" s="46" t="s">
        <v>88</v>
      </c>
      <c r="B64" s="170" t="s">
        <v>89</v>
      </c>
      <c r="C64" s="171"/>
      <c r="D64" s="172"/>
      <c r="E64" s="75" t="s">
        <v>90</v>
      </c>
      <c r="F64" s="77"/>
      <c r="G64" s="106" t="s">
        <v>43</v>
      </c>
      <c r="H64" s="155"/>
      <c r="I64" s="155"/>
      <c r="J64" s="155"/>
      <c r="K64" s="156"/>
      <c r="L64" s="44"/>
    </row>
    <row r="65" spans="1:12">
      <c r="A65" s="67" t="s">
        <v>92</v>
      </c>
      <c r="B65" s="69" t="s">
        <v>91</v>
      </c>
      <c r="C65" s="70"/>
      <c r="D65" s="71"/>
      <c r="E65" s="151" t="s">
        <v>18</v>
      </c>
      <c r="F65" s="152"/>
      <c r="G65" s="76" t="s">
        <v>94</v>
      </c>
      <c r="H65" s="76"/>
      <c r="I65" s="76"/>
      <c r="J65" s="76"/>
      <c r="K65" s="77"/>
      <c r="L65" s="21"/>
    </row>
    <row r="66" spans="1:12">
      <c r="A66" s="94"/>
      <c r="B66" s="83"/>
      <c r="C66" s="84"/>
      <c r="D66" s="92"/>
      <c r="E66" s="153">
        <f>J3-46</f>
        <v>44769</v>
      </c>
      <c r="F66" s="154"/>
      <c r="G66" s="86"/>
      <c r="H66" s="86"/>
      <c r="I66" s="86"/>
      <c r="J66" s="86"/>
      <c r="K66" s="87"/>
      <c r="L66" s="21"/>
    </row>
    <row r="67" spans="1:12" ht="54" customHeight="1">
      <c r="A67" s="68"/>
      <c r="B67" s="72"/>
      <c r="C67" s="73"/>
      <c r="D67" s="74"/>
      <c r="E67" s="78" t="s">
        <v>93</v>
      </c>
      <c r="F67" s="80"/>
      <c r="G67" s="79"/>
      <c r="H67" s="79"/>
      <c r="I67" s="79"/>
      <c r="J67" s="79"/>
      <c r="K67" s="80"/>
      <c r="L67" s="21"/>
    </row>
    <row r="68" spans="1:12" ht="141" customHeight="1">
      <c r="A68" s="32" t="s">
        <v>95</v>
      </c>
      <c r="B68" s="122" t="s">
        <v>362</v>
      </c>
      <c r="C68" s="123"/>
      <c r="D68" s="124"/>
      <c r="E68" s="106" t="s">
        <v>96</v>
      </c>
      <c r="F68" s="107"/>
      <c r="G68" s="106" t="s">
        <v>22</v>
      </c>
      <c r="H68" s="125"/>
      <c r="I68" s="125"/>
      <c r="J68" s="125"/>
      <c r="K68" s="126"/>
      <c r="L68" s="45"/>
    </row>
    <row r="69" spans="1:12" ht="27" customHeight="1">
      <c r="A69" s="118" t="s">
        <v>97</v>
      </c>
      <c r="B69" s="119"/>
      <c r="C69" s="119"/>
      <c r="D69" s="119"/>
      <c r="E69" s="163"/>
      <c r="F69" s="163"/>
      <c r="G69" s="119"/>
      <c r="H69" s="119"/>
      <c r="I69" s="119"/>
      <c r="J69" s="119"/>
      <c r="K69" s="121"/>
      <c r="L69" s="30"/>
    </row>
    <row r="70" spans="1:12" ht="45.6" customHeight="1">
      <c r="A70" s="67" t="s">
        <v>98</v>
      </c>
      <c r="B70" s="69" t="s">
        <v>99</v>
      </c>
      <c r="C70" s="70"/>
      <c r="D70" s="70"/>
      <c r="E70" s="130" t="s">
        <v>100</v>
      </c>
      <c r="F70" s="138"/>
      <c r="G70" s="76" t="s">
        <v>101</v>
      </c>
      <c r="H70" s="76"/>
      <c r="I70" s="76"/>
      <c r="J70" s="76"/>
      <c r="K70" s="77"/>
      <c r="L70" s="21"/>
    </row>
    <row r="71" spans="1:12" ht="19.149999999999999" customHeight="1">
      <c r="A71" s="68"/>
      <c r="B71" s="72"/>
      <c r="C71" s="73"/>
      <c r="D71" s="73"/>
      <c r="E71" s="48" t="str">
        <f>IF(YEAR(J13)=1900," ","C")</f>
        <v>C</v>
      </c>
      <c r="F71" s="43">
        <f>IF(YEAR(J13)=1900," ",J13)</f>
        <v>44737</v>
      </c>
      <c r="G71" s="79"/>
      <c r="H71" s="79"/>
      <c r="I71" s="79"/>
      <c r="J71" s="79"/>
      <c r="K71" s="80"/>
      <c r="L71" s="21"/>
    </row>
    <row r="72" spans="1:12" ht="74.25" customHeight="1">
      <c r="A72" s="32" t="s">
        <v>102</v>
      </c>
      <c r="B72" s="122" t="s">
        <v>103</v>
      </c>
      <c r="C72" s="123"/>
      <c r="D72" s="124"/>
      <c r="E72" s="78" t="s">
        <v>104</v>
      </c>
      <c r="F72" s="80"/>
      <c r="G72" s="106" t="s">
        <v>22</v>
      </c>
      <c r="H72" s="155"/>
      <c r="I72" s="155"/>
      <c r="J72" s="155"/>
      <c r="K72" s="156"/>
      <c r="L72" s="44"/>
    </row>
    <row r="73" spans="1:12" ht="106.5" customHeight="1">
      <c r="A73" s="32" t="s">
        <v>105</v>
      </c>
      <c r="B73" s="122" t="s">
        <v>106</v>
      </c>
      <c r="C73" s="123"/>
      <c r="D73" s="124"/>
      <c r="E73" s="106" t="s">
        <v>107</v>
      </c>
      <c r="F73" s="107"/>
      <c r="G73" s="106" t="s">
        <v>108</v>
      </c>
      <c r="H73" s="155"/>
      <c r="I73" s="155"/>
      <c r="J73" s="155"/>
      <c r="K73" s="156"/>
      <c r="L73" s="44"/>
    </row>
    <row r="74" spans="1:12" ht="92.25" customHeight="1">
      <c r="A74" s="32" t="s">
        <v>109</v>
      </c>
      <c r="B74" s="122" t="s">
        <v>110</v>
      </c>
      <c r="C74" s="123"/>
      <c r="D74" s="124"/>
      <c r="E74" s="106" t="s">
        <v>104</v>
      </c>
      <c r="F74" s="107"/>
      <c r="G74" s="106" t="s">
        <v>22</v>
      </c>
      <c r="H74" s="155"/>
      <c r="I74" s="155"/>
      <c r="J74" s="155"/>
      <c r="K74" s="156"/>
      <c r="L74" s="44"/>
    </row>
    <row r="75" spans="1:12" ht="122.45" customHeight="1">
      <c r="A75" s="32" t="s">
        <v>114</v>
      </c>
      <c r="B75" s="122" t="s">
        <v>111</v>
      </c>
      <c r="C75" s="123"/>
      <c r="D75" s="124"/>
      <c r="E75" s="106" t="s">
        <v>112</v>
      </c>
      <c r="F75" s="107"/>
      <c r="G75" s="106" t="s">
        <v>113</v>
      </c>
      <c r="H75" s="155"/>
      <c r="I75" s="155"/>
      <c r="J75" s="155"/>
      <c r="K75" s="156"/>
      <c r="L75" s="44"/>
    </row>
    <row r="76" spans="1:12" ht="213" customHeight="1">
      <c r="A76" s="32" t="s">
        <v>115</v>
      </c>
      <c r="B76" s="122" t="s">
        <v>116</v>
      </c>
      <c r="C76" s="123"/>
      <c r="D76" s="124"/>
      <c r="E76" s="106" t="s">
        <v>392</v>
      </c>
      <c r="F76" s="107"/>
      <c r="G76" s="106" t="s">
        <v>22</v>
      </c>
      <c r="H76" s="155"/>
      <c r="I76" s="155"/>
      <c r="J76" s="155"/>
      <c r="K76" s="156"/>
      <c r="L76" s="44"/>
    </row>
    <row r="77" spans="1:12" ht="156.75" customHeight="1">
      <c r="A77" s="32" t="s">
        <v>117</v>
      </c>
      <c r="B77" s="122" t="s">
        <v>360</v>
      </c>
      <c r="C77" s="123"/>
      <c r="D77" s="124"/>
      <c r="E77" s="75" t="s">
        <v>118</v>
      </c>
      <c r="F77" s="77"/>
      <c r="G77" s="106" t="s">
        <v>119</v>
      </c>
      <c r="H77" s="155"/>
      <c r="I77" s="155"/>
      <c r="J77" s="155"/>
      <c r="K77" s="156"/>
      <c r="L77" s="44"/>
    </row>
    <row r="78" spans="1:12">
      <c r="A78" s="67" t="s">
        <v>120</v>
      </c>
      <c r="B78" s="69" t="s">
        <v>121</v>
      </c>
      <c r="C78" s="70"/>
      <c r="D78" s="71"/>
      <c r="E78" s="151" t="s">
        <v>18</v>
      </c>
      <c r="F78" s="152"/>
      <c r="G78" s="76" t="s">
        <v>123</v>
      </c>
      <c r="H78" s="76"/>
      <c r="I78" s="76"/>
      <c r="J78" s="76"/>
      <c r="K78" s="77"/>
      <c r="L78" s="21"/>
    </row>
    <row r="79" spans="1:12">
      <c r="A79" s="94"/>
      <c r="B79" s="83"/>
      <c r="C79" s="84"/>
      <c r="D79" s="92"/>
      <c r="E79" s="153">
        <f>J3-6</f>
        <v>44809</v>
      </c>
      <c r="F79" s="154"/>
      <c r="G79" s="86"/>
      <c r="H79" s="86"/>
      <c r="I79" s="86"/>
      <c r="J79" s="86"/>
      <c r="K79" s="87"/>
      <c r="L79" s="21"/>
    </row>
    <row r="80" spans="1:12" ht="163.5" customHeight="1">
      <c r="A80" s="68"/>
      <c r="B80" s="72"/>
      <c r="C80" s="73"/>
      <c r="D80" s="74"/>
      <c r="E80" s="85" t="s">
        <v>122</v>
      </c>
      <c r="F80" s="87"/>
      <c r="G80" s="79"/>
      <c r="H80" s="79"/>
      <c r="I80" s="79"/>
      <c r="J80" s="79"/>
      <c r="K80" s="80"/>
      <c r="L80" s="21"/>
    </row>
    <row r="81" spans="1:12">
      <c r="A81" s="67" t="s">
        <v>124</v>
      </c>
      <c r="B81" s="69" t="s">
        <v>126</v>
      </c>
      <c r="C81" s="70"/>
      <c r="D81" s="71"/>
      <c r="E81" s="151" t="s">
        <v>18</v>
      </c>
      <c r="F81" s="152"/>
      <c r="G81" s="76" t="s">
        <v>125</v>
      </c>
      <c r="H81" s="76"/>
      <c r="I81" s="76"/>
      <c r="J81" s="76"/>
      <c r="K81" s="77"/>
      <c r="L81" s="21"/>
    </row>
    <row r="82" spans="1:12">
      <c r="A82" s="94"/>
      <c r="B82" s="83"/>
      <c r="C82" s="84"/>
      <c r="D82" s="92"/>
      <c r="E82" s="153">
        <f>J3-6</f>
        <v>44809</v>
      </c>
      <c r="F82" s="154"/>
      <c r="G82" s="86"/>
      <c r="H82" s="86"/>
      <c r="I82" s="86"/>
      <c r="J82" s="86"/>
      <c r="K82" s="87"/>
      <c r="L82" s="21"/>
    </row>
    <row r="83" spans="1:12" ht="127.9" customHeight="1">
      <c r="A83" s="68"/>
      <c r="B83" s="72"/>
      <c r="C83" s="73"/>
      <c r="D83" s="74"/>
      <c r="E83" s="78" t="s">
        <v>127</v>
      </c>
      <c r="F83" s="80"/>
      <c r="G83" s="79"/>
      <c r="H83" s="79"/>
      <c r="I83" s="79"/>
      <c r="J83" s="79"/>
      <c r="K83" s="80"/>
      <c r="L83" s="21"/>
    </row>
    <row r="84" spans="1:12" ht="94.9" customHeight="1">
      <c r="A84" s="32" t="s">
        <v>128</v>
      </c>
      <c r="B84" s="122" t="s">
        <v>132</v>
      </c>
      <c r="C84" s="123"/>
      <c r="D84" s="124"/>
      <c r="E84" s="106" t="s">
        <v>133</v>
      </c>
      <c r="F84" s="107"/>
      <c r="G84" s="147" t="s">
        <v>108</v>
      </c>
      <c r="H84" s="161"/>
      <c r="I84" s="161"/>
      <c r="J84" s="161"/>
      <c r="K84" s="162"/>
      <c r="L84" s="39"/>
    </row>
    <row r="85" spans="1:12" ht="98.45" customHeight="1">
      <c r="A85" s="32" t="s">
        <v>129</v>
      </c>
      <c r="B85" s="122" t="s">
        <v>139</v>
      </c>
      <c r="C85" s="123"/>
      <c r="D85" s="124"/>
      <c r="E85" s="106" t="s">
        <v>136</v>
      </c>
      <c r="F85" s="107"/>
      <c r="G85" s="106" t="s">
        <v>108</v>
      </c>
      <c r="H85" s="155"/>
      <c r="I85" s="155"/>
      <c r="J85" s="155"/>
      <c r="K85" s="156"/>
      <c r="L85" s="44"/>
    </row>
    <row r="86" spans="1:12" ht="133.15" customHeight="1">
      <c r="A86" s="32" t="s">
        <v>130</v>
      </c>
      <c r="B86" s="122" t="s">
        <v>138</v>
      </c>
      <c r="C86" s="123"/>
      <c r="D86" s="124"/>
      <c r="E86" s="106" t="s">
        <v>137</v>
      </c>
      <c r="F86" s="107"/>
      <c r="G86" s="106" t="s">
        <v>134</v>
      </c>
      <c r="H86" s="155"/>
      <c r="I86" s="155"/>
      <c r="J86" s="155"/>
      <c r="K86" s="156"/>
      <c r="L86" s="44"/>
    </row>
    <row r="87" spans="1:12" ht="135.6" customHeight="1">
      <c r="A87" s="32" t="s">
        <v>131</v>
      </c>
      <c r="B87" s="122" t="s">
        <v>363</v>
      </c>
      <c r="C87" s="123"/>
      <c r="D87" s="124"/>
      <c r="E87" s="106" t="s">
        <v>136</v>
      </c>
      <c r="F87" s="107"/>
      <c r="G87" s="106" t="s">
        <v>135</v>
      </c>
      <c r="H87" s="155"/>
      <c r="I87" s="155"/>
      <c r="J87" s="155"/>
      <c r="K87" s="156"/>
      <c r="L87" s="44"/>
    </row>
    <row r="88" spans="1:12" ht="27" customHeight="1">
      <c r="A88" s="118" t="s">
        <v>140</v>
      </c>
      <c r="B88" s="119"/>
      <c r="C88" s="119"/>
      <c r="D88" s="119"/>
      <c r="E88" s="119"/>
      <c r="F88" s="119"/>
      <c r="G88" s="119"/>
      <c r="H88" s="119"/>
      <c r="I88" s="119"/>
      <c r="J88" s="119"/>
      <c r="K88" s="121"/>
      <c r="L88" s="30"/>
    </row>
    <row r="89" spans="1:12" ht="101.25" customHeight="1">
      <c r="A89" s="32" t="s">
        <v>141</v>
      </c>
      <c r="B89" s="122" t="s">
        <v>142</v>
      </c>
      <c r="C89" s="123"/>
      <c r="D89" s="124"/>
      <c r="E89" s="75" t="s">
        <v>143</v>
      </c>
      <c r="F89" s="77"/>
      <c r="G89" s="106" t="s">
        <v>43</v>
      </c>
      <c r="H89" s="125"/>
      <c r="I89" s="125"/>
      <c r="J89" s="125"/>
      <c r="K89" s="126"/>
      <c r="L89" s="45"/>
    </row>
    <row r="90" spans="1:12" ht="15.6" customHeight="1">
      <c r="A90" s="81" t="s">
        <v>144</v>
      </c>
      <c r="B90" s="69" t="s">
        <v>145</v>
      </c>
      <c r="C90" s="70"/>
      <c r="D90" s="71"/>
      <c r="E90" s="75" t="s">
        <v>18</v>
      </c>
      <c r="F90" s="77"/>
      <c r="G90" s="76" t="s">
        <v>24</v>
      </c>
      <c r="H90" s="76"/>
      <c r="I90" s="76"/>
      <c r="J90" s="76"/>
      <c r="K90" s="77"/>
      <c r="L90" s="21"/>
    </row>
    <row r="91" spans="1:12">
      <c r="A91" s="82"/>
      <c r="B91" s="83"/>
      <c r="C91" s="84"/>
      <c r="D91" s="92"/>
      <c r="E91" s="95">
        <f>J3-11</f>
        <v>44804</v>
      </c>
      <c r="F91" s="91"/>
      <c r="G91" s="86"/>
      <c r="H91" s="86"/>
      <c r="I91" s="86"/>
      <c r="J91" s="86"/>
      <c r="K91" s="87"/>
      <c r="L91" s="21"/>
    </row>
    <row r="92" spans="1:12" ht="99.75" customHeight="1">
      <c r="A92" s="93"/>
      <c r="B92" s="72"/>
      <c r="C92" s="73"/>
      <c r="D92" s="74"/>
      <c r="E92" s="85" t="s">
        <v>146</v>
      </c>
      <c r="F92" s="87"/>
      <c r="G92" s="79"/>
      <c r="H92" s="79"/>
      <c r="I92" s="79"/>
      <c r="J92" s="79"/>
      <c r="K92" s="80"/>
      <c r="L92" s="21"/>
    </row>
    <row r="93" spans="1:12" s="47" customFormat="1" ht="99.75" customHeight="1">
      <c r="A93" s="46" t="s">
        <v>147</v>
      </c>
      <c r="B93" s="122" t="s">
        <v>148</v>
      </c>
      <c r="C93" s="123"/>
      <c r="D93" s="123"/>
      <c r="E93" s="49" t="s">
        <v>149</v>
      </c>
      <c r="F93" s="50">
        <f>J3</f>
        <v>44815</v>
      </c>
      <c r="G93" s="76" t="s">
        <v>24</v>
      </c>
      <c r="H93" s="157"/>
      <c r="I93" s="157"/>
      <c r="J93" s="157"/>
      <c r="K93" s="158"/>
      <c r="L93" s="45"/>
    </row>
    <row r="94" spans="1:12" s="47" customFormat="1" ht="66" customHeight="1">
      <c r="A94" s="81" t="s">
        <v>150</v>
      </c>
      <c r="B94" s="69" t="s">
        <v>378</v>
      </c>
      <c r="C94" s="70"/>
      <c r="D94" s="70"/>
      <c r="E94" s="75" t="s">
        <v>373</v>
      </c>
      <c r="F94" s="77"/>
      <c r="G94" s="75" t="s">
        <v>151</v>
      </c>
      <c r="H94" s="76"/>
      <c r="I94" s="76"/>
      <c r="J94" s="76"/>
      <c r="K94" s="77"/>
      <c r="L94" s="45"/>
    </row>
    <row r="95" spans="1:12" s="47" customFormat="1" ht="14.45" customHeight="1">
      <c r="A95" s="82"/>
      <c r="B95" s="83"/>
      <c r="C95" s="84"/>
      <c r="D95" s="84"/>
      <c r="E95" s="90" t="s">
        <v>374</v>
      </c>
      <c r="F95" s="91"/>
      <c r="G95" s="85"/>
      <c r="H95" s="86"/>
      <c r="I95" s="86"/>
      <c r="J95" s="86"/>
      <c r="K95" s="87"/>
      <c r="L95" s="45"/>
    </row>
    <row r="96" spans="1:12" s="47" customFormat="1" ht="40.5" customHeight="1">
      <c r="A96" s="82"/>
      <c r="B96" s="72"/>
      <c r="C96" s="73"/>
      <c r="D96" s="73"/>
      <c r="E96" s="88">
        <f>J3-2</f>
        <v>44813</v>
      </c>
      <c r="F96" s="89"/>
      <c r="G96" s="78"/>
      <c r="H96" s="79"/>
      <c r="I96" s="79"/>
      <c r="J96" s="79"/>
      <c r="K96" s="80"/>
      <c r="L96" s="45"/>
    </row>
    <row r="97" spans="1:12" s="47" customFormat="1" ht="99" customHeight="1">
      <c r="A97" s="81" t="s">
        <v>152</v>
      </c>
      <c r="B97" s="69" t="s">
        <v>370</v>
      </c>
      <c r="C97" s="70"/>
      <c r="D97" s="71"/>
      <c r="E97" s="85" t="s">
        <v>377</v>
      </c>
      <c r="F97" s="87"/>
      <c r="G97" s="85" t="s">
        <v>151</v>
      </c>
      <c r="H97" s="86"/>
      <c r="I97" s="86"/>
      <c r="J97" s="86"/>
      <c r="K97" s="87"/>
      <c r="L97" s="45"/>
    </row>
    <row r="98" spans="1:12" s="47" customFormat="1" ht="15.6" customHeight="1">
      <c r="A98" s="82"/>
      <c r="B98" s="83"/>
      <c r="C98" s="84"/>
      <c r="D98" s="92"/>
      <c r="E98" s="90" t="s">
        <v>376</v>
      </c>
      <c r="F98" s="91"/>
      <c r="G98" s="85"/>
      <c r="H98" s="86"/>
      <c r="I98" s="86"/>
      <c r="J98" s="86"/>
      <c r="K98" s="87"/>
      <c r="L98" s="45"/>
    </row>
    <row r="99" spans="1:12" s="47" customFormat="1" ht="24" customHeight="1">
      <c r="A99" s="93"/>
      <c r="B99" s="72"/>
      <c r="C99" s="73"/>
      <c r="D99" s="74"/>
      <c r="E99" s="88">
        <f>J3-2</f>
        <v>44813</v>
      </c>
      <c r="F99" s="89"/>
      <c r="G99" s="78"/>
      <c r="H99" s="79"/>
      <c r="I99" s="79"/>
      <c r="J99" s="79"/>
      <c r="K99" s="80"/>
      <c r="L99" s="45"/>
    </row>
    <row r="100" spans="1:12" s="47" customFormat="1" ht="94.9" customHeight="1">
      <c r="A100" s="81" t="s">
        <v>156</v>
      </c>
      <c r="B100" s="69" t="s">
        <v>375</v>
      </c>
      <c r="C100" s="70"/>
      <c r="D100" s="70"/>
      <c r="E100" s="101" t="s">
        <v>371</v>
      </c>
      <c r="F100" s="102"/>
      <c r="G100" s="75" t="s">
        <v>151</v>
      </c>
      <c r="H100" s="76"/>
      <c r="I100" s="76"/>
      <c r="J100" s="76"/>
      <c r="K100" s="77"/>
      <c r="L100" s="45"/>
    </row>
    <row r="101" spans="1:12" s="47" customFormat="1" ht="16.149999999999999" customHeight="1">
      <c r="A101" s="82"/>
      <c r="B101" s="83"/>
      <c r="C101" s="84"/>
      <c r="D101" s="84"/>
      <c r="E101" s="159" t="s">
        <v>372</v>
      </c>
      <c r="F101" s="160"/>
      <c r="G101" s="85"/>
      <c r="H101" s="86"/>
      <c r="I101" s="86"/>
      <c r="J101" s="86"/>
      <c r="K101" s="87"/>
      <c r="L101" s="45"/>
    </row>
    <row r="102" spans="1:12" s="47" customFormat="1" ht="18.600000000000001" customHeight="1">
      <c r="A102" s="93"/>
      <c r="B102" s="72"/>
      <c r="C102" s="73"/>
      <c r="D102" s="73"/>
      <c r="E102" s="99">
        <f>J3-2</f>
        <v>44813</v>
      </c>
      <c r="F102" s="100"/>
      <c r="G102" s="78"/>
      <c r="H102" s="79"/>
      <c r="I102" s="79"/>
      <c r="J102" s="79"/>
      <c r="K102" s="80"/>
      <c r="L102" s="45"/>
    </row>
    <row r="103" spans="1:12" ht="14.45" customHeight="1">
      <c r="A103" s="67" t="s">
        <v>160</v>
      </c>
      <c r="B103" s="69" t="s">
        <v>154</v>
      </c>
      <c r="C103" s="70"/>
      <c r="D103" s="71"/>
      <c r="E103" s="51" t="s">
        <v>55</v>
      </c>
      <c r="F103" s="52">
        <f>J3-29</f>
        <v>44786</v>
      </c>
      <c r="G103" s="85" t="s">
        <v>153</v>
      </c>
      <c r="H103" s="86"/>
      <c r="I103" s="86"/>
      <c r="J103" s="86"/>
      <c r="K103" s="87"/>
      <c r="L103" s="21"/>
    </row>
    <row r="104" spans="1:12">
      <c r="A104" s="94"/>
      <c r="B104" s="83"/>
      <c r="C104" s="84"/>
      <c r="D104" s="92"/>
      <c r="E104" s="96" t="s">
        <v>376</v>
      </c>
      <c r="F104" s="97"/>
      <c r="G104" s="85"/>
      <c r="H104" s="86"/>
      <c r="I104" s="86"/>
      <c r="J104" s="86"/>
      <c r="K104" s="87"/>
      <c r="L104" s="21"/>
    </row>
    <row r="105" spans="1:12" ht="16.899999999999999" customHeight="1">
      <c r="A105" s="94"/>
      <c r="B105" s="83"/>
      <c r="C105" s="84"/>
      <c r="D105" s="92"/>
      <c r="E105" s="95">
        <f>J3-2</f>
        <v>44813</v>
      </c>
      <c r="F105" s="91"/>
      <c r="G105" s="85"/>
      <c r="H105" s="86"/>
      <c r="I105" s="86"/>
      <c r="J105" s="86"/>
      <c r="K105" s="87"/>
      <c r="L105" s="21"/>
    </row>
    <row r="106" spans="1:12" ht="77.45" customHeight="1">
      <c r="A106" s="68"/>
      <c r="B106" s="72"/>
      <c r="C106" s="73"/>
      <c r="D106" s="74"/>
      <c r="E106" s="85" t="s">
        <v>155</v>
      </c>
      <c r="F106" s="87"/>
      <c r="G106" s="78"/>
      <c r="H106" s="79"/>
      <c r="I106" s="79"/>
      <c r="J106" s="79"/>
      <c r="K106" s="80"/>
      <c r="L106" s="21"/>
    </row>
    <row r="107" spans="1:12">
      <c r="A107" s="67" t="s">
        <v>163</v>
      </c>
      <c r="B107" s="69" t="s">
        <v>158</v>
      </c>
      <c r="C107" s="70"/>
      <c r="D107" s="70"/>
      <c r="E107" s="109" t="s">
        <v>18</v>
      </c>
      <c r="F107" s="110"/>
      <c r="G107" s="76" t="s">
        <v>157</v>
      </c>
      <c r="H107" s="76"/>
      <c r="I107" s="76"/>
      <c r="J107" s="76"/>
      <c r="K107" s="77"/>
      <c r="L107" s="21"/>
    </row>
    <row r="108" spans="1:12">
      <c r="A108" s="94"/>
      <c r="B108" s="83"/>
      <c r="C108" s="84"/>
      <c r="D108" s="84"/>
      <c r="E108" s="108">
        <f>J3-31</f>
        <v>44784</v>
      </c>
      <c r="F108" s="97"/>
      <c r="G108" s="86"/>
      <c r="H108" s="86"/>
      <c r="I108" s="86"/>
      <c r="J108" s="86"/>
      <c r="K108" s="87"/>
      <c r="L108" s="21"/>
    </row>
    <row r="109" spans="1:12" ht="64.900000000000006" customHeight="1">
      <c r="A109" s="68"/>
      <c r="B109" s="72"/>
      <c r="C109" s="73"/>
      <c r="D109" s="73"/>
      <c r="E109" s="85" t="s">
        <v>159</v>
      </c>
      <c r="F109" s="87"/>
      <c r="G109" s="79"/>
      <c r="H109" s="79"/>
      <c r="I109" s="79"/>
      <c r="J109" s="79"/>
      <c r="K109" s="80"/>
      <c r="L109" s="21"/>
    </row>
    <row r="110" spans="1:12" ht="79.5" customHeight="1">
      <c r="A110" s="67" t="s">
        <v>165</v>
      </c>
      <c r="B110" s="69" t="s">
        <v>161</v>
      </c>
      <c r="C110" s="70"/>
      <c r="D110" s="70"/>
      <c r="E110" s="75" t="str">
        <f>IF(E111="До","(не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0" s="77"/>
      <c r="G110" s="75" t="s">
        <v>162</v>
      </c>
      <c r="H110" s="76"/>
      <c r="I110" s="76"/>
      <c r="J110" s="76"/>
      <c r="K110" s="77"/>
      <c r="L110" s="21"/>
    </row>
    <row r="111" spans="1:12" ht="75" customHeight="1">
      <c r="A111" s="68"/>
      <c r="B111" s="72"/>
      <c r="C111" s="73"/>
      <c r="D111" s="73"/>
      <c r="E111" s="53" t="str">
        <f>IF(YEAR(J13+10)=1900," ","До")</f>
        <v>До</v>
      </c>
      <c r="F111" s="54">
        <f>IF(YEAR(J13)=1900," ",J13+10)</f>
        <v>44747</v>
      </c>
      <c r="G111" s="78"/>
      <c r="H111" s="79"/>
      <c r="I111" s="79"/>
      <c r="J111" s="79"/>
      <c r="K111" s="80"/>
      <c r="L111" s="21"/>
    </row>
    <row r="112" spans="1:12" ht="98.45" customHeight="1">
      <c r="A112" s="67" t="s">
        <v>168</v>
      </c>
      <c r="B112" s="69" t="s">
        <v>164</v>
      </c>
      <c r="C112" s="70"/>
      <c r="D112" s="71"/>
      <c r="E112" s="85" t="str">
        <f>IF(E113="До","(не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12" s="87"/>
      <c r="G112" s="75" t="s">
        <v>381</v>
      </c>
      <c r="H112" s="76"/>
      <c r="I112" s="76"/>
      <c r="J112" s="76"/>
      <c r="K112" s="77"/>
      <c r="L112" s="45"/>
    </row>
    <row r="113" spans="1:12" s="63" customFormat="1" ht="63" customHeight="1">
      <c r="A113" s="68"/>
      <c r="B113" s="72"/>
      <c r="C113" s="73"/>
      <c r="D113" s="74"/>
      <c r="E113" s="62" t="str">
        <f>IF(YEAR(J13+15)=1900," ","До")</f>
        <v>До</v>
      </c>
      <c r="F113" s="58">
        <f>IF(YEAR(J13)=1900," ",J13+15)</f>
        <v>44752</v>
      </c>
      <c r="G113" s="78"/>
      <c r="H113" s="79"/>
      <c r="I113" s="79"/>
      <c r="J113" s="79"/>
      <c r="K113" s="80"/>
      <c r="L113" s="45"/>
    </row>
    <row r="114" spans="1:12" ht="61.9" customHeight="1">
      <c r="A114" s="67" t="s">
        <v>173</v>
      </c>
      <c r="B114" s="69" t="s">
        <v>166</v>
      </c>
      <c r="C114" s="70"/>
      <c r="D114" s="70"/>
      <c r="E114" s="130" t="str">
        <f>IF(E115="Не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14" s="138"/>
      <c r="G114" s="76" t="s">
        <v>167</v>
      </c>
      <c r="H114" s="76"/>
      <c r="I114" s="76"/>
      <c r="J114" s="76"/>
      <c r="K114" s="77"/>
      <c r="L114" s="21"/>
    </row>
    <row r="115" spans="1:12" ht="16.899999999999999" customHeight="1">
      <c r="A115" s="94"/>
      <c r="B115" s="83"/>
      <c r="C115" s="84"/>
      <c r="D115" s="84"/>
      <c r="E115" s="149" t="str">
        <f>IF(YEAR(J13+30)=1900," ","Не позднее")</f>
        <v>Не позднее</v>
      </c>
      <c r="F115" s="150"/>
      <c r="G115" s="86"/>
      <c r="H115" s="86"/>
      <c r="I115" s="86"/>
      <c r="J115" s="86"/>
      <c r="K115" s="87"/>
      <c r="L115" s="21"/>
    </row>
    <row r="116" spans="1:12" ht="125.25" customHeight="1">
      <c r="A116" s="68"/>
      <c r="B116" s="72"/>
      <c r="C116" s="73"/>
      <c r="D116" s="73"/>
      <c r="E116" s="99">
        <f>IF(YEAR(J13+30)=1900," ",J13+30)</f>
        <v>44767</v>
      </c>
      <c r="F116" s="135"/>
      <c r="G116" s="79"/>
      <c r="H116" s="79"/>
      <c r="I116" s="79"/>
      <c r="J116" s="79"/>
      <c r="K116" s="80"/>
      <c r="L116" s="21"/>
    </row>
    <row r="117" spans="1:12" ht="46.15" customHeight="1">
      <c r="A117" s="67" t="s">
        <v>175</v>
      </c>
      <c r="B117" s="69" t="s">
        <v>385</v>
      </c>
      <c r="C117" s="70"/>
      <c r="D117" s="70"/>
      <c r="E117" s="85" t="s">
        <v>169</v>
      </c>
      <c r="F117" s="87"/>
      <c r="G117" s="76" t="s">
        <v>171</v>
      </c>
      <c r="H117" s="76"/>
      <c r="I117" s="76"/>
      <c r="J117" s="76"/>
      <c r="K117" s="77"/>
      <c r="L117" s="21"/>
    </row>
    <row r="118" spans="1:12">
      <c r="A118" s="94"/>
      <c r="B118" s="83"/>
      <c r="C118" s="84"/>
      <c r="D118" s="84"/>
      <c r="E118" s="108">
        <f>F103-3</f>
        <v>44783</v>
      </c>
      <c r="F118" s="97"/>
      <c r="G118" s="86"/>
      <c r="H118" s="86"/>
      <c r="I118" s="86"/>
      <c r="J118" s="86"/>
      <c r="K118" s="87"/>
      <c r="L118" s="21"/>
    </row>
    <row r="119" spans="1:12" ht="96" customHeight="1">
      <c r="A119" s="68"/>
      <c r="B119" s="72"/>
      <c r="C119" s="73"/>
      <c r="D119" s="73"/>
      <c r="E119" s="78" t="s">
        <v>170</v>
      </c>
      <c r="F119" s="80"/>
      <c r="G119" s="79"/>
      <c r="H119" s="79"/>
      <c r="I119" s="79"/>
      <c r="J119" s="79"/>
      <c r="K119" s="80"/>
      <c r="L119" s="21"/>
    </row>
    <row r="120" spans="1:12" ht="132.75" customHeight="1">
      <c r="A120" s="32" t="s">
        <v>178</v>
      </c>
      <c r="B120" s="122" t="s">
        <v>172</v>
      </c>
      <c r="C120" s="123"/>
      <c r="D120" s="124"/>
      <c r="E120" s="78" t="s">
        <v>174</v>
      </c>
      <c r="F120" s="80"/>
      <c r="G120" s="106" t="s">
        <v>22</v>
      </c>
      <c r="H120" s="125"/>
      <c r="I120" s="125"/>
      <c r="J120" s="125"/>
      <c r="K120" s="126"/>
      <c r="L120" s="45"/>
    </row>
    <row r="121" spans="1:12" ht="157.5" customHeight="1">
      <c r="A121" s="32" t="s">
        <v>181</v>
      </c>
      <c r="B121" s="122" t="s">
        <v>176</v>
      </c>
      <c r="C121" s="123"/>
      <c r="D121" s="124"/>
      <c r="E121" s="75" t="s">
        <v>382</v>
      </c>
      <c r="F121" s="77"/>
      <c r="G121" s="106" t="s">
        <v>177</v>
      </c>
      <c r="H121" s="125"/>
      <c r="I121" s="125"/>
      <c r="J121" s="125"/>
      <c r="K121" s="126"/>
      <c r="L121" s="45"/>
    </row>
    <row r="122" spans="1:12" ht="14.45" customHeight="1">
      <c r="A122" s="67" t="s">
        <v>184</v>
      </c>
      <c r="B122" s="69" t="s">
        <v>179</v>
      </c>
      <c r="C122" s="70"/>
      <c r="D122" s="71"/>
      <c r="E122" s="64" t="s">
        <v>55</v>
      </c>
      <c r="F122" s="34">
        <f>J3-29</f>
        <v>44786</v>
      </c>
      <c r="G122" s="75" t="s">
        <v>183</v>
      </c>
      <c r="H122" s="76"/>
      <c r="I122" s="76"/>
      <c r="J122" s="76"/>
      <c r="K122" s="77"/>
      <c r="L122" s="21"/>
    </row>
    <row r="123" spans="1:12" ht="31.9" customHeight="1">
      <c r="A123" s="94"/>
      <c r="B123" s="83"/>
      <c r="C123" s="84"/>
      <c r="D123" s="92"/>
      <c r="E123" s="85" t="s">
        <v>182</v>
      </c>
      <c r="F123" s="87"/>
      <c r="G123" s="85"/>
      <c r="H123" s="86"/>
      <c r="I123" s="86"/>
      <c r="J123" s="86"/>
      <c r="K123" s="87"/>
      <c r="L123" s="21"/>
    </row>
    <row r="124" spans="1:12">
      <c r="A124" s="94"/>
      <c r="B124" s="83"/>
      <c r="C124" s="84"/>
      <c r="D124" s="92"/>
      <c r="E124" s="96" t="s">
        <v>376</v>
      </c>
      <c r="F124" s="97"/>
      <c r="G124" s="85"/>
      <c r="H124" s="86"/>
      <c r="I124" s="86"/>
      <c r="J124" s="86"/>
      <c r="K124" s="87"/>
      <c r="L124" s="21"/>
    </row>
    <row r="125" spans="1:12" ht="92.25" customHeight="1">
      <c r="A125" s="68"/>
      <c r="B125" s="72"/>
      <c r="C125" s="73"/>
      <c r="D125" s="74"/>
      <c r="E125" s="145">
        <f>J3-2</f>
        <v>44813</v>
      </c>
      <c r="F125" s="146"/>
      <c r="G125" s="78"/>
      <c r="H125" s="79"/>
      <c r="I125" s="79"/>
      <c r="J125" s="79"/>
      <c r="K125" s="80"/>
      <c r="L125" s="21"/>
    </row>
    <row r="126" spans="1:12" ht="245.25" customHeight="1">
      <c r="A126" s="32" t="s">
        <v>188</v>
      </c>
      <c r="B126" s="122" t="s">
        <v>180</v>
      </c>
      <c r="C126" s="123"/>
      <c r="D126" s="124"/>
      <c r="E126" s="147" t="s">
        <v>143</v>
      </c>
      <c r="F126" s="148"/>
      <c r="G126" s="106" t="s">
        <v>22</v>
      </c>
      <c r="H126" s="125"/>
      <c r="I126" s="125"/>
      <c r="J126" s="125"/>
      <c r="K126" s="126"/>
      <c r="L126" s="45"/>
    </row>
    <row r="127" spans="1:12" ht="112.5" customHeight="1">
      <c r="A127" s="32" t="s">
        <v>191</v>
      </c>
      <c r="B127" s="122" t="s">
        <v>185</v>
      </c>
      <c r="C127" s="123"/>
      <c r="D127" s="124"/>
      <c r="E127" s="106" t="s">
        <v>187</v>
      </c>
      <c r="F127" s="107"/>
      <c r="G127" s="106" t="s">
        <v>186</v>
      </c>
      <c r="H127" s="125"/>
      <c r="I127" s="125"/>
      <c r="J127" s="125"/>
      <c r="K127" s="126"/>
      <c r="L127" s="45"/>
    </row>
    <row r="128" spans="1:12" ht="221.25" customHeight="1">
      <c r="A128" s="32" t="s">
        <v>194</v>
      </c>
      <c r="B128" s="122" t="s">
        <v>189</v>
      </c>
      <c r="C128" s="123"/>
      <c r="D128" s="124"/>
      <c r="E128" s="106" t="s">
        <v>190</v>
      </c>
      <c r="F128" s="107"/>
      <c r="G128" s="106" t="s">
        <v>186</v>
      </c>
      <c r="H128" s="125"/>
      <c r="I128" s="125"/>
      <c r="J128" s="125"/>
      <c r="K128" s="126"/>
      <c r="L128" s="45"/>
    </row>
    <row r="129" spans="1:12" ht="266.25" customHeight="1">
      <c r="A129" s="32" t="s">
        <v>201</v>
      </c>
      <c r="B129" s="122" t="s">
        <v>192</v>
      </c>
      <c r="C129" s="123"/>
      <c r="D129" s="124"/>
      <c r="E129" s="106" t="s">
        <v>193</v>
      </c>
      <c r="F129" s="107"/>
      <c r="G129" s="106" t="s">
        <v>22</v>
      </c>
      <c r="H129" s="125"/>
      <c r="I129" s="125"/>
      <c r="J129" s="125"/>
      <c r="K129" s="126"/>
      <c r="L129" s="45"/>
    </row>
    <row r="130" spans="1:12" ht="196.5" customHeight="1">
      <c r="A130" s="32" t="s">
        <v>204</v>
      </c>
      <c r="B130" s="122" t="s">
        <v>195</v>
      </c>
      <c r="C130" s="123"/>
      <c r="D130" s="124"/>
      <c r="E130" s="75" t="s">
        <v>196</v>
      </c>
      <c r="F130" s="77"/>
      <c r="G130" s="106" t="s">
        <v>197</v>
      </c>
      <c r="H130" s="125"/>
      <c r="I130" s="125"/>
      <c r="J130" s="125"/>
      <c r="K130" s="126"/>
      <c r="L130" s="45"/>
    </row>
    <row r="131" spans="1:12">
      <c r="A131" s="67" t="s">
        <v>211</v>
      </c>
      <c r="B131" s="69" t="s">
        <v>202</v>
      </c>
      <c r="C131" s="70"/>
      <c r="D131" s="71"/>
      <c r="E131" s="109" t="s">
        <v>198</v>
      </c>
      <c r="F131" s="110"/>
      <c r="G131" s="75" t="s">
        <v>203</v>
      </c>
      <c r="H131" s="76"/>
      <c r="I131" s="76"/>
      <c r="J131" s="76"/>
      <c r="K131" s="77"/>
      <c r="L131" s="21"/>
    </row>
    <row r="132" spans="1:12">
      <c r="A132" s="94"/>
      <c r="B132" s="83"/>
      <c r="C132" s="84"/>
      <c r="D132" s="92"/>
      <c r="E132" s="108">
        <f>J3-5</f>
        <v>44810</v>
      </c>
      <c r="F132" s="97"/>
      <c r="G132" s="85"/>
      <c r="H132" s="86"/>
      <c r="I132" s="86"/>
      <c r="J132" s="86"/>
      <c r="K132" s="87"/>
      <c r="L132" s="21"/>
    </row>
    <row r="133" spans="1:12">
      <c r="A133" s="94"/>
      <c r="B133" s="83"/>
      <c r="C133" s="84"/>
      <c r="D133" s="92"/>
      <c r="E133" s="51" t="s">
        <v>68</v>
      </c>
      <c r="F133" s="55">
        <f>J3</f>
        <v>44815</v>
      </c>
      <c r="G133" s="85"/>
      <c r="H133" s="86"/>
      <c r="I133" s="86"/>
      <c r="J133" s="86"/>
      <c r="K133" s="87"/>
      <c r="L133" s="21"/>
    </row>
    <row r="134" spans="1:12">
      <c r="A134" s="94"/>
      <c r="B134" s="83"/>
      <c r="C134" s="84"/>
      <c r="D134" s="92"/>
      <c r="E134" s="136" t="s">
        <v>199</v>
      </c>
      <c r="F134" s="137"/>
      <c r="G134" s="85"/>
      <c r="H134" s="86"/>
      <c r="I134" s="86"/>
      <c r="J134" s="86"/>
      <c r="K134" s="87"/>
      <c r="L134" s="21"/>
    </row>
    <row r="135" spans="1:12" ht="115.15" customHeight="1">
      <c r="A135" s="68"/>
      <c r="B135" s="72"/>
      <c r="C135" s="73"/>
      <c r="D135" s="74"/>
      <c r="E135" s="85" t="s">
        <v>200</v>
      </c>
      <c r="F135" s="87"/>
      <c r="G135" s="78"/>
      <c r="H135" s="79"/>
      <c r="I135" s="79"/>
      <c r="J135" s="79"/>
      <c r="K135" s="80"/>
      <c r="L135" s="21"/>
    </row>
    <row r="136" spans="1:12" ht="19.5" customHeight="1">
      <c r="A136" s="67" t="s">
        <v>213</v>
      </c>
      <c r="B136" s="69" t="s">
        <v>205</v>
      </c>
      <c r="C136" s="70"/>
      <c r="D136" s="70"/>
      <c r="E136" s="116">
        <f>J3-1</f>
        <v>44814</v>
      </c>
      <c r="F136" s="117"/>
      <c r="G136" s="76" t="s">
        <v>208</v>
      </c>
      <c r="H136" s="76"/>
      <c r="I136" s="76"/>
      <c r="J136" s="76"/>
      <c r="K136" s="77"/>
      <c r="L136" s="21"/>
    </row>
    <row r="137" spans="1:12" ht="21.75" customHeight="1">
      <c r="A137" s="94"/>
      <c r="B137" s="83"/>
      <c r="C137" s="84"/>
      <c r="D137" s="84"/>
      <c r="E137" s="65" t="s">
        <v>207</v>
      </c>
      <c r="F137" s="52">
        <f>J3</f>
        <v>44815</v>
      </c>
      <c r="G137" s="86"/>
      <c r="H137" s="86"/>
      <c r="I137" s="86"/>
      <c r="J137" s="86"/>
      <c r="K137" s="87"/>
      <c r="L137" s="21"/>
    </row>
    <row r="138" spans="1:12" ht="317.25" customHeight="1">
      <c r="A138" s="68"/>
      <c r="B138" s="72"/>
      <c r="C138" s="73"/>
      <c r="D138" s="73"/>
      <c r="E138" s="78" t="s">
        <v>206</v>
      </c>
      <c r="F138" s="80"/>
      <c r="G138" s="79"/>
      <c r="H138" s="79"/>
      <c r="I138" s="79"/>
      <c r="J138" s="79"/>
      <c r="K138" s="80"/>
      <c r="L138" s="21"/>
    </row>
    <row r="139" spans="1:12" ht="28.15" customHeight="1">
      <c r="A139" s="118" t="s">
        <v>209</v>
      </c>
      <c r="B139" s="119"/>
      <c r="C139" s="119"/>
      <c r="D139" s="119"/>
      <c r="E139" s="120"/>
      <c r="F139" s="120"/>
      <c r="G139" s="119"/>
      <c r="H139" s="119"/>
      <c r="I139" s="119"/>
      <c r="J139" s="119"/>
      <c r="K139" s="121"/>
      <c r="L139" s="30"/>
    </row>
    <row r="140" spans="1:12" ht="83.25" customHeight="1">
      <c r="A140" s="67" t="s">
        <v>217</v>
      </c>
      <c r="B140" s="69" t="s">
        <v>210</v>
      </c>
      <c r="C140" s="70"/>
      <c r="D140" s="70"/>
      <c r="E140" s="75" t="str">
        <f>IF(E141="До","(не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0" s="77"/>
      <c r="G140" s="76" t="s">
        <v>212</v>
      </c>
      <c r="H140" s="76"/>
      <c r="I140" s="76"/>
      <c r="J140" s="76"/>
      <c r="K140" s="77"/>
      <c r="L140" s="21"/>
    </row>
    <row r="141" spans="1:12" ht="20.45" customHeight="1">
      <c r="A141" s="68"/>
      <c r="B141" s="72"/>
      <c r="C141" s="73"/>
      <c r="D141" s="73"/>
      <c r="E141" s="53" t="str">
        <f>IF(YEAR(J13+9)=1900," ","До")</f>
        <v>До</v>
      </c>
      <c r="F141" s="54">
        <f>IF(YEAR(J13+9)=1900," ",J13+9)</f>
        <v>44746</v>
      </c>
      <c r="G141" s="79"/>
      <c r="H141" s="79"/>
      <c r="I141" s="79"/>
      <c r="J141" s="79"/>
      <c r="K141" s="80"/>
      <c r="L141" s="21"/>
    </row>
    <row r="142" spans="1:12" ht="117" customHeight="1">
      <c r="A142" s="32" t="s">
        <v>219</v>
      </c>
      <c r="B142" s="122" t="s">
        <v>214</v>
      </c>
      <c r="C142" s="123"/>
      <c r="D142" s="124"/>
      <c r="E142" s="143" t="s">
        <v>143</v>
      </c>
      <c r="F142" s="144"/>
      <c r="G142" s="106" t="s">
        <v>215</v>
      </c>
      <c r="H142" s="125"/>
      <c r="I142" s="125"/>
      <c r="J142" s="125"/>
      <c r="K142" s="126"/>
      <c r="L142" s="45"/>
    </row>
    <row r="143" spans="1:12" ht="153" customHeight="1">
      <c r="A143" s="32" t="s">
        <v>220</v>
      </c>
      <c r="B143" s="122" t="s">
        <v>216</v>
      </c>
      <c r="C143" s="123"/>
      <c r="D143" s="124"/>
      <c r="E143" s="106" t="s">
        <v>143</v>
      </c>
      <c r="F143" s="107"/>
      <c r="G143" s="106" t="s">
        <v>22</v>
      </c>
      <c r="H143" s="125"/>
      <c r="I143" s="125"/>
      <c r="J143" s="125"/>
      <c r="K143" s="126"/>
      <c r="L143" s="45"/>
    </row>
    <row r="144" spans="1:12" ht="103.5" customHeight="1">
      <c r="A144" s="32" t="s">
        <v>223</v>
      </c>
      <c r="B144" s="122" t="s">
        <v>218</v>
      </c>
      <c r="C144" s="123"/>
      <c r="D144" s="124"/>
      <c r="E144" s="75" t="s">
        <v>143</v>
      </c>
      <c r="F144" s="77"/>
      <c r="G144" s="106" t="s">
        <v>22</v>
      </c>
      <c r="H144" s="125"/>
      <c r="I144" s="125"/>
      <c r="J144" s="125"/>
      <c r="K144" s="126"/>
      <c r="L144" s="45"/>
    </row>
    <row r="145" spans="1:12" ht="91.5" customHeight="1">
      <c r="A145" s="67" t="s">
        <v>227</v>
      </c>
      <c r="B145" s="69" t="s">
        <v>221</v>
      </c>
      <c r="C145" s="70"/>
      <c r="D145" s="71"/>
      <c r="E145" s="130" t="str">
        <f>IF(E146="До","(не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45" s="138"/>
      <c r="G145" s="75" t="s">
        <v>222</v>
      </c>
      <c r="H145" s="76"/>
      <c r="I145" s="76"/>
      <c r="J145" s="76"/>
      <c r="K145" s="77"/>
      <c r="L145" s="21"/>
    </row>
    <row r="146" spans="1:12" ht="27.75" customHeight="1">
      <c r="A146" s="68"/>
      <c r="B146" s="72"/>
      <c r="C146" s="73"/>
      <c r="D146" s="74"/>
      <c r="E146" s="53" t="str">
        <f>IF(YEAR(J13+30)=1900," ","До")</f>
        <v>До</v>
      </c>
      <c r="F146" s="54">
        <f>IF(YEAR(J13+30)=1900," ",J13+30)</f>
        <v>44767</v>
      </c>
      <c r="G146" s="78"/>
      <c r="H146" s="79"/>
      <c r="I146" s="79"/>
      <c r="J146" s="79"/>
      <c r="K146" s="80"/>
      <c r="L146" s="21"/>
    </row>
    <row r="147" spans="1:12" ht="213.75" customHeight="1">
      <c r="A147" s="32" t="s">
        <v>231</v>
      </c>
      <c r="B147" s="122" t="s">
        <v>224</v>
      </c>
      <c r="C147" s="123"/>
      <c r="D147" s="124"/>
      <c r="E147" s="106" t="s">
        <v>225</v>
      </c>
      <c r="F147" s="107"/>
      <c r="G147" s="106" t="s">
        <v>226</v>
      </c>
      <c r="H147" s="125"/>
      <c r="I147" s="125"/>
      <c r="J147" s="125"/>
      <c r="K147" s="126"/>
      <c r="L147" s="45"/>
    </row>
    <row r="148" spans="1:12" ht="139.5" customHeight="1">
      <c r="A148" s="32" t="s">
        <v>234</v>
      </c>
      <c r="B148" s="122" t="s">
        <v>228</v>
      </c>
      <c r="C148" s="123"/>
      <c r="D148" s="124"/>
      <c r="E148" s="106" t="s">
        <v>229</v>
      </c>
      <c r="F148" s="107"/>
      <c r="G148" s="106" t="s">
        <v>230</v>
      </c>
      <c r="H148" s="125"/>
      <c r="I148" s="125"/>
      <c r="J148" s="125"/>
      <c r="K148" s="126"/>
      <c r="L148" s="45"/>
    </row>
    <row r="149" spans="1:12" ht="234.75" customHeight="1">
      <c r="A149" s="32" t="s">
        <v>237</v>
      </c>
      <c r="B149" s="122" t="s">
        <v>232</v>
      </c>
      <c r="C149" s="123"/>
      <c r="D149" s="124"/>
      <c r="E149" s="106" t="s">
        <v>233</v>
      </c>
      <c r="F149" s="107"/>
      <c r="G149" s="106" t="s">
        <v>108</v>
      </c>
      <c r="H149" s="125"/>
      <c r="I149" s="125"/>
      <c r="J149" s="125"/>
      <c r="K149" s="126"/>
      <c r="L149" s="45"/>
    </row>
    <row r="150" spans="1:12" ht="83.45" customHeight="1">
      <c r="A150" s="32" t="s">
        <v>241</v>
      </c>
      <c r="B150" s="122" t="s">
        <v>235</v>
      </c>
      <c r="C150" s="123"/>
      <c r="D150" s="124"/>
      <c r="E150" s="106" t="s">
        <v>236</v>
      </c>
      <c r="F150" s="107"/>
      <c r="G150" s="106" t="s">
        <v>108</v>
      </c>
      <c r="H150" s="125"/>
      <c r="I150" s="125"/>
      <c r="J150" s="125"/>
      <c r="K150" s="126"/>
      <c r="L150" s="45"/>
    </row>
    <row r="151" spans="1:12" ht="133.5" customHeight="1">
      <c r="A151" s="32" t="s">
        <v>245</v>
      </c>
      <c r="B151" s="122" t="s">
        <v>238</v>
      </c>
      <c r="C151" s="123"/>
      <c r="D151" s="124"/>
      <c r="E151" s="106" t="s">
        <v>239</v>
      </c>
      <c r="F151" s="107"/>
      <c r="G151" s="106" t="s">
        <v>240</v>
      </c>
      <c r="H151" s="125"/>
      <c r="I151" s="125"/>
      <c r="J151" s="125"/>
      <c r="K151" s="126"/>
      <c r="L151" s="45"/>
    </row>
    <row r="152" spans="1:12" ht="201.75" customHeight="1">
      <c r="A152" s="32" t="s">
        <v>249</v>
      </c>
      <c r="B152" s="122" t="s">
        <v>242</v>
      </c>
      <c r="C152" s="123"/>
      <c r="D152" s="124"/>
      <c r="E152" s="106" t="s">
        <v>243</v>
      </c>
      <c r="F152" s="107"/>
      <c r="G152" s="106" t="s">
        <v>240</v>
      </c>
      <c r="H152" s="125"/>
      <c r="I152" s="125"/>
      <c r="J152" s="125"/>
      <c r="K152" s="126"/>
      <c r="L152" s="45"/>
    </row>
    <row r="153" spans="1:12" ht="32.450000000000003" customHeight="1">
      <c r="A153" s="67" t="s">
        <v>251</v>
      </c>
      <c r="B153" s="122" t="s">
        <v>246</v>
      </c>
      <c r="C153" s="123"/>
      <c r="D153" s="123"/>
      <c r="E153" s="123"/>
      <c r="F153" s="123"/>
      <c r="G153" s="123"/>
      <c r="H153" s="123"/>
      <c r="I153" s="123"/>
      <c r="J153" s="123"/>
      <c r="K153" s="124"/>
      <c r="L153" s="56"/>
    </row>
    <row r="154" spans="1:12" ht="88.5" customHeight="1">
      <c r="A154" s="94"/>
      <c r="B154" s="122" t="s">
        <v>247</v>
      </c>
      <c r="C154" s="123"/>
      <c r="D154" s="124"/>
      <c r="E154" s="106" t="s">
        <v>244</v>
      </c>
      <c r="F154" s="107"/>
      <c r="G154" s="106" t="s">
        <v>226</v>
      </c>
      <c r="H154" s="142"/>
      <c r="I154" s="142"/>
      <c r="J154" s="142"/>
      <c r="K154" s="107"/>
      <c r="L154" s="21"/>
    </row>
    <row r="155" spans="1:12" ht="87" customHeight="1">
      <c r="A155" s="94"/>
      <c r="B155" s="69" t="s">
        <v>248</v>
      </c>
      <c r="C155" s="70"/>
      <c r="D155" s="71"/>
      <c r="E155" s="130" t="str">
        <f>IF(E156="Не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55" s="138"/>
      <c r="G155" s="75" t="s">
        <v>226</v>
      </c>
      <c r="H155" s="76"/>
      <c r="I155" s="76"/>
      <c r="J155" s="76"/>
      <c r="K155" s="77"/>
      <c r="L155" s="21"/>
    </row>
    <row r="156" spans="1:12" ht="27" customHeight="1">
      <c r="A156" s="94"/>
      <c r="B156" s="83"/>
      <c r="C156" s="84"/>
      <c r="D156" s="92"/>
      <c r="E156" s="101" t="str">
        <f>IF(YEAR(E219+30)=1900," ","Не позднее")</f>
        <v xml:space="preserve"> </v>
      </c>
      <c r="F156" s="102"/>
      <c r="G156" s="85"/>
      <c r="H156" s="86"/>
      <c r="I156" s="86"/>
      <c r="J156" s="86"/>
      <c r="K156" s="87"/>
      <c r="L156" s="21"/>
    </row>
    <row r="157" spans="1:12" ht="19.899999999999999" customHeight="1">
      <c r="A157" s="68"/>
      <c r="B157" s="72"/>
      <c r="C157" s="73"/>
      <c r="D157" s="74"/>
      <c r="E157" s="99" t="str">
        <f>IF(YEAR(E219+30)=1900," ",E219+30)</f>
        <v xml:space="preserve"> </v>
      </c>
      <c r="F157" s="141"/>
      <c r="G157" s="78"/>
      <c r="H157" s="79"/>
      <c r="I157" s="79"/>
      <c r="J157" s="79"/>
      <c r="K157" s="80"/>
      <c r="L157" s="21"/>
    </row>
    <row r="158" spans="1:12" ht="153.6" customHeight="1">
      <c r="A158" s="32" t="s">
        <v>254</v>
      </c>
      <c r="B158" s="122" t="s">
        <v>250</v>
      </c>
      <c r="C158" s="123"/>
      <c r="D158" s="124"/>
      <c r="E158" s="106" t="s">
        <v>364</v>
      </c>
      <c r="F158" s="107"/>
      <c r="G158" s="106" t="s">
        <v>22</v>
      </c>
      <c r="H158" s="125"/>
      <c r="I158" s="125"/>
      <c r="J158" s="125"/>
      <c r="K158" s="126"/>
      <c r="L158" s="45"/>
    </row>
    <row r="159" spans="1:12" ht="105.6" customHeight="1">
      <c r="A159" s="32" t="s">
        <v>257</v>
      </c>
      <c r="B159" s="122" t="s">
        <v>252</v>
      </c>
      <c r="C159" s="123"/>
      <c r="D159" s="124"/>
      <c r="E159" s="106" t="s">
        <v>365</v>
      </c>
      <c r="F159" s="107"/>
      <c r="G159" s="106" t="s">
        <v>253</v>
      </c>
      <c r="H159" s="125"/>
      <c r="I159" s="125"/>
      <c r="J159" s="125"/>
      <c r="K159" s="126"/>
      <c r="L159" s="45"/>
    </row>
    <row r="160" spans="1:12" ht="105" customHeight="1">
      <c r="A160" s="32" t="s">
        <v>261</v>
      </c>
      <c r="B160" s="122" t="s">
        <v>255</v>
      </c>
      <c r="C160" s="123"/>
      <c r="D160" s="124"/>
      <c r="E160" s="106" t="s">
        <v>256</v>
      </c>
      <c r="F160" s="107"/>
      <c r="G160" s="106" t="s">
        <v>22</v>
      </c>
      <c r="H160" s="125"/>
      <c r="I160" s="125"/>
      <c r="J160" s="125"/>
      <c r="K160" s="126"/>
      <c r="L160" s="45"/>
    </row>
    <row r="161" spans="1:12" ht="75" customHeight="1">
      <c r="A161" s="32" t="s">
        <v>264</v>
      </c>
      <c r="B161" s="122" t="s">
        <v>258</v>
      </c>
      <c r="C161" s="123"/>
      <c r="D161" s="124"/>
      <c r="E161" s="106" t="s">
        <v>259</v>
      </c>
      <c r="F161" s="107"/>
      <c r="G161" s="106" t="s">
        <v>260</v>
      </c>
      <c r="H161" s="125"/>
      <c r="I161" s="125"/>
      <c r="J161" s="125"/>
      <c r="K161" s="126"/>
      <c r="L161" s="45"/>
    </row>
    <row r="162" spans="1:12" ht="76.150000000000006" customHeight="1">
      <c r="A162" s="32" t="s">
        <v>268</v>
      </c>
      <c r="B162" s="122" t="s">
        <v>262</v>
      </c>
      <c r="C162" s="123"/>
      <c r="D162" s="124"/>
      <c r="E162" s="75" t="s">
        <v>263</v>
      </c>
      <c r="F162" s="77"/>
      <c r="G162" s="106" t="s">
        <v>22</v>
      </c>
      <c r="H162" s="125"/>
      <c r="I162" s="125"/>
      <c r="J162" s="125"/>
      <c r="K162" s="126"/>
      <c r="L162" s="45"/>
    </row>
    <row r="163" spans="1:12" ht="36" customHeight="1">
      <c r="A163" s="67" t="s">
        <v>270</v>
      </c>
      <c r="B163" s="69" t="s">
        <v>265</v>
      </c>
      <c r="C163" s="70"/>
      <c r="D163" s="70"/>
      <c r="E163" s="75" t="s">
        <v>267</v>
      </c>
      <c r="F163" s="77"/>
      <c r="G163" s="76" t="s">
        <v>266</v>
      </c>
      <c r="H163" s="76"/>
      <c r="I163" s="76"/>
      <c r="J163" s="76"/>
      <c r="K163" s="77"/>
      <c r="L163" s="21"/>
    </row>
    <row r="164" spans="1:12" ht="76.5" customHeight="1">
      <c r="A164" s="68"/>
      <c r="B164" s="72"/>
      <c r="C164" s="73"/>
      <c r="D164" s="73"/>
      <c r="E164" s="57" t="s">
        <v>55</v>
      </c>
      <c r="F164" s="58">
        <f>J3+60</f>
        <v>44875</v>
      </c>
      <c r="G164" s="79"/>
      <c r="H164" s="79"/>
      <c r="I164" s="79"/>
      <c r="J164" s="79"/>
      <c r="K164" s="80"/>
      <c r="L164" s="21"/>
    </row>
    <row r="165" spans="1:12" ht="64.5" customHeight="1">
      <c r="A165" s="67" t="s">
        <v>272</v>
      </c>
      <c r="B165" s="69" t="s">
        <v>269</v>
      </c>
      <c r="C165" s="70"/>
      <c r="D165" s="70"/>
      <c r="E165" s="130" t="str">
        <f>IF(E166="Не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65" s="138"/>
      <c r="G165" s="75" t="s">
        <v>24</v>
      </c>
      <c r="H165" s="76"/>
      <c r="I165" s="76"/>
      <c r="J165" s="76"/>
      <c r="K165" s="77"/>
      <c r="L165" s="21"/>
    </row>
    <row r="166" spans="1:12" ht="16.899999999999999" customHeight="1">
      <c r="A166" s="94"/>
      <c r="B166" s="83"/>
      <c r="C166" s="84"/>
      <c r="D166" s="84"/>
      <c r="E166" s="101" t="str">
        <f>IF(YEAR(E219+5)=1900," ","Не позднее")</f>
        <v xml:space="preserve"> </v>
      </c>
      <c r="F166" s="102"/>
      <c r="G166" s="85"/>
      <c r="H166" s="86"/>
      <c r="I166" s="86"/>
      <c r="J166" s="86"/>
      <c r="K166" s="87"/>
      <c r="L166" s="21"/>
    </row>
    <row r="167" spans="1:12" ht="52.5" customHeight="1">
      <c r="A167" s="68"/>
      <c r="B167" s="72"/>
      <c r="C167" s="73"/>
      <c r="D167" s="73"/>
      <c r="E167" s="139" t="str">
        <f>IF(YEAR(E219+5)=1900," ",E219+5)</f>
        <v xml:space="preserve"> </v>
      </c>
      <c r="F167" s="140"/>
      <c r="G167" s="78"/>
      <c r="H167" s="79"/>
      <c r="I167" s="79"/>
      <c r="J167" s="79"/>
      <c r="K167" s="80"/>
      <c r="L167" s="21"/>
    </row>
    <row r="168" spans="1:12" ht="61.15" customHeight="1">
      <c r="A168" s="67" t="s">
        <v>276</v>
      </c>
      <c r="B168" s="69" t="s">
        <v>366</v>
      </c>
      <c r="C168" s="70"/>
      <c r="D168" s="70"/>
      <c r="E168" s="130" t="str">
        <f>IF(E169="Не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68" s="138"/>
      <c r="G168" s="76" t="s">
        <v>271</v>
      </c>
      <c r="H168" s="76"/>
      <c r="I168" s="76"/>
      <c r="J168" s="76"/>
      <c r="K168" s="77"/>
      <c r="L168" s="21"/>
    </row>
    <row r="169" spans="1:12" ht="18" customHeight="1">
      <c r="A169" s="94"/>
      <c r="B169" s="83"/>
      <c r="C169" s="84"/>
      <c r="D169" s="84"/>
      <c r="E169" s="101" t="str">
        <f>IF(YEAR(E219+5)=1900," ","Не позднее")</f>
        <v xml:space="preserve"> </v>
      </c>
      <c r="F169" s="102"/>
      <c r="G169" s="86"/>
      <c r="H169" s="86"/>
      <c r="I169" s="86"/>
      <c r="J169" s="86"/>
      <c r="K169" s="87"/>
      <c r="L169" s="21"/>
    </row>
    <row r="170" spans="1:12" ht="70.5" customHeight="1">
      <c r="A170" s="68"/>
      <c r="B170" s="72"/>
      <c r="C170" s="73"/>
      <c r="D170" s="73"/>
      <c r="E170" s="139" t="str">
        <f>IF(YEAR(E219+20)=1900," ",E219+20)</f>
        <v xml:space="preserve"> </v>
      </c>
      <c r="F170" s="140"/>
      <c r="G170" s="79"/>
      <c r="H170" s="79"/>
      <c r="I170" s="79"/>
      <c r="J170" s="79"/>
      <c r="K170" s="80"/>
      <c r="L170" s="21"/>
    </row>
    <row r="171" spans="1:12" ht="60.6" customHeight="1">
      <c r="A171" s="67" t="s">
        <v>277</v>
      </c>
      <c r="B171" s="69" t="s">
        <v>367</v>
      </c>
      <c r="C171" s="70"/>
      <c r="D171" s="70"/>
      <c r="E171" s="130" t="str">
        <f>IF(E172="Не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71" s="138"/>
      <c r="G171" s="75" t="s">
        <v>22</v>
      </c>
      <c r="H171" s="76"/>
      <c r="I171" s="76"/>
      <c r="J171" s="76"/>
      <c r="K171" s="77"/>
      <c r="L171" s="21"/>
    </row>
    <row r="172" spans="1:12" ht="16.899999999999999" customHeight="1">
      <c r="A172" s="94"/>
      <c r="B172" s="83"/>
      <c r="C172" s="84"/>
      <c r="D172" s="84"/>
      <c r="E172" s="101" t="str">
        <f>IF(YEAR(E219+40)=1900," ","Не позднее")</f>
        <v xml:space="preserve"> </v>
      </c>
      <c r="F172" s="102"/>
      <c r="G172" s="85"/>
      <c r="H172" s="86"/>
      <c r="I172" s="86"/>
      <c r="J172" s="86"/>
      <c r="K172" s="87"/>
      <c r="L172" s="21"/>
    </row>
    <row r="173" spans="1:12" ht="56.25" customHeight="1">
      <c r="A173" s="68"/>
      <c r="B173" s="72"/>
      <c r="C173" s="73"/>
      <c r="D173" s="73"/>
      <c r="E173" s="99" t="str">
        <f>IF(YEAR(E219+40)=1900," ",E219+40)</f>
        <v xml:space="preserve"> </v>
      </c>
      <c r="F173" s="135"/>
      <c r="G173" s="78"/>
      <c r="H173" s="79"/>
      <c r="I173" s="79"/>
      <c r="J173" s="79"/>
      <c r="K173" s="80"/>
      <c r="L173" s="21"/>
    </row>
    <row r="174" spans="1:12" ht="31.9" customHeight="1">
      <c r="A174" s="118" t="s">
        <v>273</v>
      </c>
      <c r="B174" s="119"/>
      <c r="C174" s="119"/>
      <c r="D174" s="119"/>
      <c r="E174" s="120"/>
      <c r="F174" s="120"/>
      <c r="G174" s="119"/>
      <c r="H174" s="119"/>
      <c r="I174" s="119"/>
      <c r="J174" s="119"/>
      <c r="K174" s="121"/>
      <c r="L174" s="30"/>
    </row>
    <row r="175" spans="1:12">
      <c r="A175" s="67" t="s">
        <v>281</v>
      </c>
      <c r="B175" s="69" t="s">
        <v>274</v>
      </c>
      <c r="C175" s="70"/>
      <c r="D175" s="70"/>
      <c r="E175" s="109" t="s">
        <v>18</v>
      </c>
      <c r="F175" s="110"/>
      <c r="G175" s="76" t="s">
        <v>22</v>
      </c>
      <c r="H175" s="76"/>
      <c r="I175" s="76"/>
      <c r="J175" s="76"/>
      <c r="K175" s="77"/>
      <c r="L175" s="21"/>
    </row>
    <row r="176" spans="1:12">
      <c r="A176" s="94"/>
      <c r="B176" s="83"/>
      <c r="C176" s="84"/>
      <c r="D176" s="84"/>
      <c r="E176" s="108">
        <f>J3-26</f>
        <v>44789</v>
      </c>
      <c r="F176" s="97"/>
      <c r="G176" s="86"/>
      <c r="H176" s="86"/>
      <c r="I176" s="86"/>
      <c r="J176" s="86"/>
      <c r="K176" s="87"/>
      <c r="L176" s="21"/>
    </row>
    <row r="177" spans="1:12" ht="69" customHeight="1">
      <c r="A177" s="68"/>
      <c r="B177" s="72"/>
      <c r="C177" s="73"/>
      <c r="D177" s="73"/>
      <c r="E177" s="85" t="s">
        <v>275</v>
      </c>
      <c r="F177" s="87"/>
      <c r="G177" s="79"/>
      <c r="H177" s="79"/>
      <c r="I177" s="79"/>
      <c r="J177" s="79"/>
      <c r="K177" s="80"/>
      <c r="L177" s="21"/>
    </row>
    <row r="178" spans="1:12">
      <c r="A178" s="67" t="s">
        <v>285</v>
      </c>
      <c r="B178" s="69" t="s">
        <v>278</v>
      </c>
      <c r="C178" s="70"/>
      <c r="D178" s="70"/>
      <c r="E178" s="132" t="s">
        <v>18</v>
      </c>
      <c r="F178" s="131"/>
      <c r="G178" s="75" t="s">
        <v>280</v>
      </c>
      <c r="H178" s="76"/>
      <c r="I178" s="76"/>
      <c r="J178" s="76"/>
      <c r="K178" s="77"/>
      <c r="L178" s="21"/>
    </row>
    <row r="179" spans="1:12">
      <c r="A179" s="94"/>
      <c r="B179" s="83"/>
      <c r="C179" s="84"/>
      <c r="D179" s="84"/>
      <c r="E179" s="133">
        <f>F184-6</f>
        <v>44798</v>
      </c>
      <c r="F179" s="134"/>
      <c r="G179" s="85"/>
      <c r="H179" s="86"/>
      <c r="I179" s="86"/>
      <c r="J179" s="86"/>
      <c r="K179" s="87"/>
      <c r="L179" s="21"/>
    </row>
    <row r="180" spans="1:12" ht="48.6" customHeight="1">
      <c r="A180" s="68"/>
      <c r="B180" s="72"/>
      <c r="C180" s="73"/>
      <c r="D180" s="73"/>
      <c r="E180" s="101" t="s">
        <v>279</v>
      </c>
      <c r="F180" s="102"/>
      <c r="G180" s="78"/>
      <c r="H180" s="79"/>
      <c r="I180" s="79"/>
      <c r="J180" s="79"/>
      <c r="K180" s="80"/>
      <c r="L180" s="21"/>
    </row>
    <row r="181" spans="1:12">
      <c r="A181" s="67" t="s">
        <v>289</v>
      </c>
      <c r="B181" s="69" t="s">
        <v>282</v>
      </c>
      <c r="C181" s="70"/>
      <c r="D181" s="70"/>
      <c r="E181" s="132" t="s">
        <v>283</v>
      </c>
      <c r="F181" s="131"/>
      <c r="G181" s="76" t="s">
        <v>22</v>
      </c>
      <c r="H181" s="76"/>
      <c r="I181" s="76"/>
      <c r="J181" s="76"/>
      <c r="K181" s="77"/>
      <c r="L181" s="21"/>
    </row>
    <row r="182" spans="1:12">
      <c r="A182" s="94"/>
      <c r="B182" s="83"/>
      <c r="C182" s="84"/>
      <c r="D182" s="84"/>
      <c r="E182" s="133">
        <f>F184-2</f>
        <v>44802</v>
      </c>
      <c r="F182" s="134"/>
      <c r="G182" s="86"/>
      <c r="H182" s="86"/>
      <c r="I182" s="86"/>
      <c r="J182" s="86"/>
      <c r="K182" s="87"/>
      <c r="L182" s="21"/>
    </row>
    <row r="183" spans="1:12" ht="48.6" customHeight="1">
      <c r="A183" s="94"/>
      <c r="B183" s="83"/>
      <c r="C183" s="84"/>
      <c r="D183" s="84"/>
      <c r="E183" s="101" t="s">
        <v>284</v>
      </c>
      <c r="F183" s="102"/>
      <c r="G183" s="79"/>
      <c r="H183" s="79"/>
      <c r="I183" s="79"/>
      <c r="J183" s="79"/>
      <c r="K183" s="80"/>
      <c r="L183" s="21"/>
    </row>
    <row r="184" spans="1:12" ht="16.149999999999999" customHeight="1">
      <c r="A184" s="67" t="s">
        <v>291</v>
      </c>
      <c r="B184" s="69" t="s">
        <v>286</v>
      </c>
      <c r="C184" s="70"/>
      <c r="D184" s="71"/>
      <c r="E184" s="61" t="s">
        <v>55</v>
      </c>
      <c r="F184" s="59">
        <f>J3-11</f>
        <v>44804</v>
      </c>
      <c r="G184" s="75" t="s">
        <v>24</v>
      </c>
      <c r="H184" s="76"/>
      <c r="I184" s="76"/>
      <c r="J184" s="76"/>
      <c r="K184" s="77"/>
      <c r="L184" s="21"/>
    </row>
    <row r="185" spans="1:12">
      <c r="A185" s="94"/>
      <c r="B185" s="83"/>
      <c r="C185" s="84"/>
      <c r="D185" s="92"/>
      <c r="E185" s="41" t="s">
        <v>68</v>
      </c>
      <c r="F185" s="52">
        <f>J3-1</f>
        <v>44814</v>
      </c>
      <c r="G185" s="85"/>
      <c r="H185" s="86"/>
      <c r="I185" s="86"/>
      <c r="J185" s="86"/>
      <c r="K185" s="87"/>
      <c r="L185" s="21"/>
    </row>
    <row r="186" spans="1:12" ht="42" customHeight="1">
      <c r="A186" s="68"/>
      <c r="B186" s="72"/>
      <c r="C186" s="73"/>
      <c r="D186" s="74"/>
      <c r="E186" s="86" t="s">
        <v>288</v>
      </c>
      <c r="F186" s="87"/>
      <c r="G186" s="78"/>
      <c r="H186" s="79"/>
      <c r="I186" s="79"/>
      <c r="J186" s="79"/>
      <c r="K186" s="80"/>
      <c r="L186" s="21"/>
    </row>
    <row r="187" spans="1:12" ht="34.5" customHeight="1">
      <c r="A187" s="67" t="s">
        <v>297</v>
      </c>
      <c r="B187" s="69" t="s">
        <v>290</v>
      </c>
      <c r="C187" s="70"/>
      <c r="D187" s="70"/>
      <c r="E187" s="75" t="s">
        <v>287</v>
      </c>
      <c r="F187" s="77"/>
      <c r="G187" s="75" t="s">
        <v>24</v>
      </c>
      <c r="H187" s="76"/>
      <c r="I187" s="76"/>
      <c r="J187" s="76"/>
      <c r="K187" s="77"/>
      <c r="L187" s="21"/>
    </row>
    <row r="188" spans="1:12" ht="32.25" customHeight="1">
      <c r="A188" s="68"/>
      <c r="B188" s="72"/>
      <c r="C188" s="73"/>
      <c r="D188" s="73"/>
      <c r="E188" s="108">
        <f>J3</f>
        <v>44815</v>
      </c>
      <c r="F188" s="97"/>
      <c r="G188" s="78"/>
      <c r="H188" s="79"/>
      <c r="I188" s="79"/>
      <c r="J188" s="79"/>
      <c r="K188" s="80"/>
      <c r="L188" s="21"/>
    </row>
    <row r="189" spans="1:12" ht="14.45" customHeight="1">
      <c r="A189" s="67" t="s">
        <v>300</v>
      </c>
      <c r="B189" s="69" t="s">
        <v>292</v>
      </c>
      <c r="C189" s="70"/>
      <c r="D189" s="70"/>
      <c r="E189" s="60" t="s">
        <v>55</v>
      </c>
      <c r="F189" s="34">
        <f>J3-10</f>
        <v>44805</v>
      </c>
      <c r="G189" s="76" t="s">
        <v>295</v>
      </c>
      <c r="H189" s="76"/>
      <c r="I189" s="76"/>
      <c r="J189" s="76"/>
      <c r="K189" s="77"/>
      <c r="L189" s="21"/>
    </row>
    <row r="190" spans="1:12">
      <c r="A190" s="94"/>
      <c r="B190" s="83"/>
      <c r="C190" s="84"/>
      <c r="D190" s="84"/>
      <c r="E190" s="136" t="s">
        <v>293</v>
      </c>
      <c r="F190" s="137"/>
      <c r="G190" s="86"/>
      <c r="H190" s="86"/>
      <c r="I190" s="86"/>
      <c r="J190" s="86"/>
      <c r="K190" s="87"/>
      <c r="L190" s="21"/>
    </row>
    <row r="191" spans="1:12" ht="15.6" customHeight="1">
      <c r="A191" s="94"/>
      <c r="B191" s="83"/>
      <c r="C191" s="84"/>
      <c r="D191" s="84"/>
      <c r="E191" s="108">
        <f>J3</f>
        <v>44815</v>
      </c>
      <c r="F191" s="97"/>
      <c r="G191" s="86"/>
      <c r="H191" s="86"/>
      <c r="I191" s="86"/>
      <c r="J191" s="86"/>
      <c r="K191" s="87"/>
      <c r="L191" s="21"/>
    </row>
    <row r="192" spans="1:12" ht="87.75" customHeight="1">
      <c r="A192" s="68"/>
      <c r="B192" s="72"/>
      <c r="C192" s="73"/>
      <c r="D192" s="73"/>
      <c r="E192" s="78" t="s">
        <v>294</v>
      </c>
      <c r="F192" s="80"/>
      <c r="G192" s="79"/>
      <c r="H192" s="79"/>
      <c r="I192" s="79"/>
      <c r="J192" s="79"/>
      <c r="K192" s="80"/>
      <c r="L192" s="21"/>
    </row>
    <row r="193" spans="1:12" ht="94.9" customHeight="1">
      <c r="A193" s="32" t="s">
        <v>304</v>
      </c>
      <c r="B193" s="122" t="s">
        <v>296</v>
      </c>
      <c r="C193" s="123"/>
      <c r="D193" s="124"/>
      <c r="E193" s="78" t="s">
        <v>298</v>
      </c>
      <c r="F193" s="80"/>
      <c r="G193" s="106" t="s">
        <v>299</v>
      </c>
      <c r="H193" s="125"/>
      <c r="I193" s="125"/>
      <c r="J193" s="125"/>
      <c r="K193" s="126"/>
      <c r="L193" s="45"/>
    </row>
    <row r="194" spans="1:12" ht="105.75" customHeight="1">
      <c r="A194" s="32" t="s">
        <v>306</v>
      </c>
      <c r="B194" s="122" t="s">
        <v>301</v>
      </c>
      <c r="C194" s="123"/>
      <c r="D194" s="124"/>
      <c r="E194" s="106" t="s">
        <v>302</v>
      </c>
      <c r="F194" s="107"/>
      <c r="G194" s="106" t="s">
        <v>299</v>
      </c>
      <c r="H194" s="125"/>
      <c r="I194" s="125"/>
      <c r="J194" s="125"/>
      <c r="K194" s="126"/>
      <c r="L194" s="45"/>
    </row>
    <row r="195" spans="1:12" ht="103.5" customHeight="1">
      <c r="A195" s="32" t="s">
        <v>309</v>
      </c>
      <c r="B195" s="122" t="s">
        <v>303</v>
      </c>
      <c r="C195" s="123"/>
      <c r="D195" s="124"/>
      <c r="E195" s="106" t="s">
        <v>305</v>
      </c>
      <c r="F195" s="107"/>
      <c r="G195" s="106" t="s">
        <v>24</v>
      </c>
      <c r="H195" s="125"/>
      <c r="I195" s="125"/>
      <c r="J195" s="125"/>
      <c r="K195" s="126"/>
      <c r="L195" s="45"/>
    </row>
    <row r="196" spans="1:12" ht="118.5" customHeight="1">
      <c r="A196" s="32" t="s">
        <v>312</v>
      </c>
      <c r="B196" s="122" t="s">
        <v>307</v>
      </c>
      <c r="C196" s="123"/>
      <c r="D196" s="124"/>
      <c r="E196" s="106" t="s">
        <v>308</v>
      </c>
      <c r="F196" s="107"/>
      <c r="G196" s="106" t="s">
        <v>24</v>
      </c>
      <c r="H196" s="125"/>
      <c r="I196" s="125"/>
      <c r="J196" s="125"/>
      <c r="K196" s="126"/>
      <c r="L196" s="45"/>
    </row>
    <row r="197" spans="1:12" ht="127.5" customHeight="1">
      <c r="A197" s="32" t="s">
        <v>315</v>
      </c>
      <c r="B197" s="122" t="s">
        <v>310</v>
      </c>
      <c r="C197" s="123"/>
      <c r="D197" s="124"/>
      <c r="E197" s="106" t="s">
        <v>311</v>
      </c>
      <c r="F197" s="107"/>
      <c r="G197" s="106" t="s">
        <v>24</v>
      </c>
      <c r="H197" s="125"/>
      <c r="I197" s="125"/>
      <c r="J197" s="125"/>
      <c r="K197" s="126"/>
      <c r="L197" s="45"/>
    </row>
    <row r="198" spans="1:12" ht="147.75" customHeight="1">
      <c r="A198" s="32" t="s">
        <v>319</v>
      </c>
      <c r="B198" s="122" t="s">
        <v>313</v>
      </c>
      <c r="C198" s="123"/>
      <c r="D198" s="124"/>
      <c r="E198" s="106" t="s">
        <v>314</v>
      </c>
      <c r="F198" s="107"/>
      <c r="G198" s="106" t="s">
        <v>24</v>
      </c>
      <c r="H198" s="125"/>
      <c r="I198" s="125"/>
      <c r="J198" s="125"/>
      <c r="K198" s="126"/>
      <c r="L198" s="45"/>
    </row>
    <row r="199" spans="1:12" ht="130.5" customHeight="1">
      <c r="A199" s="32" t="s">
        <v>323</v>
      </c>
      <c r="B199" s="122" t="s">
        <v>316</v>
      </c>
      <c r="C199" s="123"/>
      <c r="D199" s="124"/>
      <c r="E199" s="130" t="s">
        <v>317</v>
      </c>
      <c r="F199" s="131"/>
      <c r="G199" s="127" t="s">
        <v>318</v>
      </c>
      <c r="H199" s="128"/>
      <c r="I199" s="128"/>
      <c r="J199" s="128"/>
      <c r="K199" s="129"/>
      <c r="L199" s="45"/>
    </row>
    <row r="200" spans="1:12">
      <c r="A200" s="67" t="s">
        <v>326</v>
      </c>
      <c r="B200" s="69" t="s">
        <v>320</v>
      </c>
      <c r="C200" s="70"/>
      <c r="D200" s="70"/>
      <c r="E200" s="75" t="s">
        <v>321</v>
      </c>
      <c r="F200" s="77"/>
      <c r="G200" s="75" t="s">
        <v>22</v>
      </c>
      <c r="H200" s="76"/>
      <c r="I200" s="76"/>
      <c r="J200" s="76"/>
      <c r="K200" s="77"/>
      <c r="L200" s="21"/>
    </row>
    <row r="201" spans="1:12">
      <c r="A201" s="94"/>
      <c r="B201" s="83"/>
      <c r="C201" s="84"/>
      <c r="D201" s="84"/>
      <c r="E201" s="95">
        <f>J3+2</f>
        <v>44817</v>
      </c>
      <c r="F201" s="91"/>
      <c r="G201" s="85"/>
      <c r="H201" s="86"/>
      <c r="I201" s="86"/>
      <c r="J201" s="86"/>
      <c r="K201" s="87"/>
      <c r="L201" s="21"/>
    </row>
    <row r="202" spans="1:12" ht="42.75" customHeight="1">
      <c r="A202" s="68"/>
      <c r="B202" s="72"/>
      <c r="C202" s="73"/>
      <c r="D202" s="73"/>
      <c r="E202" s="85" t="s">
        <v>322</v>
      </c>
      <c r="F202" s="87"/>
      <c r="G202" s="78"/>
      <c r="H202" s="79"/>
      <c r="I202" s="79"/>
      <c r="J202" s="79"/>
      <c r="K202" s="80"/>
      <c r="L202" s="21"/>
    </row>
    <row r="203" spans="1:12">
      <c r="A203" s="67" t="s">
        <v>329</v>
      </c>
      <c r="B203" s="69" t="s">
        <v>324</v>
      </c>
      <c r="C203" s="70"/>
      <c r="D203" s="70"/>
      <c r="E203" s="75" t="s">
        <v>18</v>
      </c>
      <c r="F203" s="77"/>
      <c r="G203" s="76" t="s">
        <v>271</v>
      </c>
      <c r="H203" s="76"/>
      <c r="I203" s="76"/>
      <c r="J203" s="76"/>
      <c r="K203" s="77"/>
      <c r="L203" s="21"/>
    </row>
    <row r="204" spans="1:12">
      <c r="A204" s="94"/>
      <c r="B204" s="83"/>
      <c r="C204" s="84"/>
      <c r="D204" s="84"/>
      <c r="E204" s="104">
        <f>J3+1</f>
        <v>44816</v>
      </c>
      <c r="F204" s="105"/>
      <c r="G204" s="86"/>
      <c r="H204" s="86"/>
      <c r="I204" s="86"/>
      <c r="J204" s="86"/>
      <c r="K204" s="87"/>
      <c r="L204" s="21"/>
    </row>
    <row r="205" spans="1:12" ht="99" customHeight="1">
      <c r="A205" s="68"/>
      <c r="B205" s="72"/>
      <c r="C205" s="73"/>
      <c r="D205" s="73"/>
      <c r="E205" s="78" t="s">
        <v>325</v>
      </c>
      <c r="F205" s="80"/>
      <c r="G205" s="79"/>
      <c r="H205" s="79"/>
      <c r="I205" s="79"/>
      <c r="J205" s="79"/>
      <c r="K205" s="80"/>
      <c r="L205" s="21"/>
    </row>
    <row r="206" spans="1:12" ht="99.6" customHeight="1">
      <c r="A206" s="32" t="s">
        <v>332</v>
      </c>
      <c r="B206" s="122" t="s">
        <v>327</v>
      </c>
      <c r="C206" s="123"/>
      <c r="D206" s="124"/>
      <c r="E206" s="106" t="s">
        <v>328</v>
      </c>
      <c r="F206" s="107"/>
      <c r="G206" s="106" t="s">
        <v>22</v>
      </c>
      <c r="H206" s="125"/>
      <c r="I206" s="125"/>
      <c r="J206" s="125"/>
      <c r="K206" s="126"/>
      <c r="L206" s="45"/>
    </row>
    <row r="207" spans="1:12" ht="147" customHeight="1">
      <c r="A207" s="32" t="s">
        <v>334</v>
      </c>
      <c r="B207" s="122" t="s">
        <v>330</v>
      </c>
      <c r="C207" s="123"/>
      <c r="D207" s="124"/>
      <c r="E207" s="75" t="s">
        <v>331</v>
      </c>
      <c r="F207" s="77"/>
      <c r="G207" s="106" t="s">
        <v>22</v>
      </c>
      <c r="H207" s="125"/>
      <c r="I207" s="125"/>
      <c r="J207" s="125"/>
      <c r="K207" s="126"/>
      <c r="L207" s="45"/>
    </row>
    <row r="208" spans="1:12">
      <c r="A208" s="67" t="s">
        <v>338</v>
      </c>
      <c r="B208" s="69" t="s">
        <v>333</v>
      </c>
      <c r="C208" s="70"/>
      <c r="D208" s="70"/>
      <c r="E208" s="109" t="s">
        <v>283</v>
      </c>
      <c r="F208" s="110"/>
      <c r="G208" s="76" t="s">
        <v>22</v>
      </c>
      <c r="H208" s="76"/>
      <c r="I208" s="76"/>
      <c r="J208" s="76"/>
      <c r="K208" s="77"/>
      <c r="L208" s="21"/>
    </row>
    <row r="209" spans="1:12">
      <c r="A209" s="94"/>
      <c r="B209" s="83"/>
      <c r="C209" s="84"/>
      <c r="D209" s="84"/>
      <c r="E209" s="108">
        <f>J3+2</f>
        <v>44817</v>
      </c>
      <c r="F209" s="97"/>
      <c r="G209" s="86"/>
      <c r="H209" s="86"/>
      <c r="I209" s="86"/>
      <c r="J209" s="86"/>
      <c r="K209" s="87"/>
      <c r="L209" s="21"/>
    </row>
    <row r="210" spans="1:12" ht="87.75" customHeight="1">
      <c r="A210" s="68"/>
      <c r="B210" s="72"/>
      <c r="C210" s="73"/>
      <c r="D210" s="73"/>
      <c r="E210" s="78" t="s">
        <v>322</v>
      </c>
      <c r="F210" s="80"/>
      <c r="G210" s="79"/>
      <c r="H210" s="79"/>
      <c r="I210" s="79"/>
      <c r="J210" s="79"/>
      <c r="K210" s="80"/>
      <c r="L210" s="21"/>
    </row>
    <row r="211" spans="1:12" ht="226.5" customHeight="1">
      <c r="A211" s="32" t="s">
        <v>343</v>
      </c>
      <c r="B211" s="122" t="s">
        <v>335</v>
      </c>
      <c r="C211" s="123"/>
      <c r="D211" s="124"/>
      <c r="E211" s="106" t="s">
        <v>336</v>
      </c>
      <c r="F211" s="107"/>
      <c r="G211" s="106" t="s">
        <v>337</v>
      </c>
      <c r="H211" s="125"/>
      <c r="I211" s="125"/>
      <c r="J211" s="125"/>
      <c r="K211" s="126"/>
      <c r="L211" s="45"/>
    </row>
    <row r="212" spans="1:12" ht="237.75" customHeight="1">
      <c r="A212" s="32" t="s">
        <v>346</v>
      </c>
      <c r="B212" s="122" t="s">
        <v>339</v>
      </c>
      <c r="C212" s="123"/>
      <c r="D212" s="124"/>
      <c r="E212" s="106" t="s">
        <v>340</v>
      </c>
      <c r="F212" s="107"/>
      <c r="G212" s="106" t="s">
        <v>341</v>
      </c>
      <c r="H212" s="125"/>
      <c r="I212" s="125"/>
      <c r="J212" s="125"/>
      <c r="K212" s="126"/>
      <c r="L212" s="45"/>
    </row>
    <row r="213" spans="1:12" ht="87.75" customHeight="1">
      <c r="A213" s="32" t="s">
        <v>347</v>
      </c>
      <c r="B213" s="122" t="s">
        <v>342</v>
      </c>
      <c r="C213" s="123"/>
      <c r="D213" s="124"/>
      <c r="E213" s="106" t="s">
        <v>344</v>
      </c>
      <c r="F213" s="107"/>
      <c r="G213" s="106" t="s">
        <v>345</v>
      </c>
      <c r="H213" s="125"/>
      <c r="I213" s="125"/>
      <c r="J213" s="125"/>
      <c r="K213" s="126"/>
      <c r="L213" s="45"/>
    </row>
    <row r="214" spans="1:12" ht="158.44999999999999" customHeight="1">
      <c r="A214" s="32" t="s">
        <v>350</v>
      </c>
      <c r="B214" s="122" t="s">
        <v>348</v>
      </c>
      <c r="C214" s="123"/>
      <c r="D214" s="124"/>
      <c r="E214" s="106" t="s">
        <v>368</v>
      </c>
      <c r="F214" s="107"/>
      <c r="G214" s="106" t="s">
        <v>22</v>
      </c>
      <c r="H214" s="125"/>
      <c r="I214" s="125"/>
      <c r="J214" s="125"/>
      <c r="K214" s="126"/>
      <c r="L214" s="45"/>
    </row>
    <row r="215" spans="1:12" ht="187.9" customHeight="1">
      <c r="A215" s="32" t="s">
        <v>353</v>
      </c>
      <c r="B215" s="122" t="s">
        <v>349</v>
      </c>
      <c r="C215" s="123"/>
      <c r="D215" s="124"/>
      <c r="E215" s="106" t="s">
        <v>369</v>
      </c>
      <c r="F215" s="107"/>
      <c r="G215" s="106" t="s">
        <v>22</v>
      </c>
      <c r="H215" s="125"/>
      <c r="I215" s="125"/>
      <c r="J215" s="125"/>
      <c r="K215" s="126"/>
      <c r="L215" s="45"/>
    </row>
    <row r="216" spans="1:12" ht="16.899999999999999" customHeight="1">
      <c r="A216" s="67" t="s">
        <v>356</v>
      </c>
      <c r="B216" s="69" t="s">
        <v>351</v>
      </c>
      <c r="C216" s="70"/>
      <c r="D216" s="71"/>
      <c r="E216" s="109" t="s">
        <v>18</v>
      </c>
      <c r="F216" s="110"/>
      <c r="G216" s="75" t="s">
        <v>22</v>
      </c>
      <c r="H216" s="76"/>
      <c r="I216" s="76"/>
      <c r="J216" s="76"/>
      <c r="K216" s="77"/>
      <c r="L216" s="21"/>
    </row>
    <row r="217" spans="1:12" ht="18.600000000000001" customHeight="1">
      <c r="A217" s="94"/>
      <c r="B217" s="83"/>
      <c r="C217" s="84"/>
      <c r="D217" s="92"/>
      <c r="E217" s="108">
        <f>J3+9</f>
        <v>44824</v>
      </c>
      <c r="F217" s="97"/>
      <c r="G217" s="85"/>
      <c r="H217" s="86"/>
      <c r="I217" s="86"/>
      <c r="J217" s="86"/>
      <c r="K217" s="87"/>
      <c r="L217" s="21"/>
    </row>
    <row r="218" spans="1:12" ht="264" customHeight="1">
      <c r="A218" s="94"/>
      <c r="B218" s="83"/>
      <c r="C218" s="84"/>
      <c r="D218" s="92"/>
      <c r="E218" s="85" t="s">
        <v>352</v>
      </c>
      <c r="F218" s="87"/>
      <c r="G218" s="85"/>
      <c r="H218" s="86"/>
      <c r="I218" s="86"/>
      <c r="J218" s="86"/>
      <c r="K218" s="87"/>
      <c r="L218" s="21"/>
    </row>
    <row r="219" spans="1:12" ht="23.45" customHeight="1">
      <c r="A219" s="68"/>
      <c r="B219" s="72"/>
      <c r="C219" s="73"/>
      <c r="D219" s="74"/>
      <c r="E219" s="113"/>
      <c r="F219" s="114"/>
      <c r="G219" s="78"/>
      <c r="H219" s="79"/>
      <c r="I219" s="79"/>
      <c r="J219" s="79"/>
      <c r="K219" s="80"/>
      <c r="L219" s="21"/>
    </row>
    <row r="220" spans="1:12">
      <c r="A220" s="67" t="s">
        <v>379</v>
      </c>
      <c r="B220" s="69" t="s">
        <v>354</v>
      </c>
      <c r="C220" s="70"/>
      <c r="D220" s="70"/>
      <c r="E220" s="109" t="s">
        <v>18</v>
      </c>
      <c r="F220" s="110"/>
      <c r="G220" s="76" t="s">
        <v>22</v>
      </c>
      <c r="H220" s="76"/>
      <c r="I220" s="76"/>
      <c r="J220" s="76"/>
      <c r="K220" s="77"/>
      <c r="L220" s="21"/>
    </row>
    <row r="221" spans="1:12">
      <c r="A221" s="94"/>
      <c r="B221" s="83"/>
      <c r="C221" s="84"/>
      <c r="D221" s="84"/>
      <c r="E221" s="108">
        <f>J3+60</f>
        <v>44875</v>
      </c>
      <c r="F221" s="97"/>
      <c r="G221" s="86"/>
      <c r="H221" s="86"/>
      <c r="I221" s="86"/>
      <c r="J221" s="86"/>
      <c r="K221" s="87"/>
      <c r="L221" s="21"/>
    </row>
    <row r="222" spans="1:12" ht="288.75" customHeight="1">
      <c r="A222" s="68"/>
      <c r="B222" s="72"/>
      <c r="C222" s="73"/>
      <c r="D222" s="73"/>
      <c r="E222" s="111" t="s">
        <v>355</v>
      </c>
      <c r="F222" s="112"/>
      <c r="G222" s="79"/>
      <c r="H222" s="79"/>
      <c r="I222" s="79"/>
      <c r="J222" s="79"/>
      <c r="K222" s="80"/>
      <c r="L222" s="21"/>
    </row>
    <row r="223" spans="1:12" ht="87.75" customHeight="1">
      <c r="A223" s="32" t="s">
        <v>380</v>
      </c>
      <c r="B223" s="122" t="s">
        <v>357</v>
      </c>
      <c r="C223" s="123"/>
      <c r="D223" s="124"/>
      <c r="E223" s="106" t="s">
        <v>358</v>
      </c>
      <c r="F223" s="107"/>
      <c r="G223" s="106" t="s">
        <v>359</v>
      </c>
      <c r="H223" s="125"/>
      <c r="I223" s="125"/>
      <c r="J223" s="125"/>
      <c r="K223" s="126"/>
      <c r="L223" s="45"/>
    </row>
    <row r="225" spans="1:11">
      <c r="A225" s="103"/>
      <c r="B225" s="103"/>
    </row>
    <row r="226" spans="1:11" ht="42.6" customHeight="1">
      <c r="A226" s="98"/>
      <c r="B226" s="98"/>
      <c r="C226" s="98"/>
      <c r="D226" s="98"/>
      <c r="E226" s="98"/>
      <c r="F226" s="98"/>
      <c r="G226" s="98"/>
      <c r="H226" s="98"/>
      <c r="I226" s="98"/>
      <c r="J226" s="98"/>
      <c r="K226" s="98"/>
    </row>
  </sheetData>
  <sheetProtection password="CC3D" sheet="1" objects="1" scenarios="1" formatCells="0" formatRows="0"/>
  <mergeCells count="473">
    <mergeCell ref="J3:K3"/>
    <mergeCell ref="J5:K5"/>
    <mergeCell ref="J6:K6"/>
    <mergeCell ref="J7:K7"/>
    <mergeCell ref="J9:K9"/>
    <mergeCell ref="J10:K10"/>
    <mergeCell ref="J13:K13"/>
    <mergeCell ref="E171:F171"/>
    <mergeCell ref="A171:A173"/>
    <mergeCell ref="B171:D173"/>
    <mergeCell ref="E172:F172"/>
    <mergeCell ref="G171:K173"/>
    <mergeCell ref="B161:D161"/>
    <mergeCell ref="B158:D158"/>
    <mergeCell ref="B159:D159"/>
    <mergeCell ref="G158:K158"/>
    <mergeCell ref="B15:D15"/>
    <mergeCell ref="A17:A19"/>
    <mergeCell ref="B17:D19"/>
    <mergeCell ref="G17:K19"/>
    <mergeCell ref="E17:F17"/>
    <mergeCell ref="E18:F18"/>
    <mergeCell ref="E10:H13"/>
    <mergeCell ref="B39:D40"/>
    <mergeCell ref="A39:A40"/>
    <mergeCell ref="A36:K36"/>
    <mergeCell ref="B33:D35"/>
    <mergeCell ref="A33:A35"/>
    <mergeCell ref="B77:D77"/>
    <mergeCell ref="B68:D68"/>
    <mergeCell ref="B47:D47"/>
    <mergeCell ref="B55:D55"/>
    <mergeCell ref="B38:D38"/>
    <mergeCell ref="G37:K37"/>
    <mergeCell ref="G38:K38"/>
    <mergeCell ref="B41:D43"/>
    <mergeCell ref="G58:K58"/>
    <mergeCell ref="G57:K57"/>
    <mergeCell ref="G56:K56"/>
    <mergeCell ref="G55:K55"/>
    <mergeCell ref="G54:K54"/>
    <mergeCell ref="A41:A43"/>
    <mergeCell ref="E33:F33"/>
    <mergeCell ref="E34:F34"/>
    <mergeCell ref="E35:F35"/>
    <mergeCell ref="G77:K77"/>
    <mergeCell ref="G68:K68"/>
    <mergeCell ref="G62:K62"/>
    <mergeCell ref="E3:H4"/>
    <mergeCell ref="E5:H9"/>
    <mergeCell ref="A1:K1"/>
    <mergeCell ref="E57:F57"/>
    <mergeCell ref="E58:F58"/>
    <mergeCell ref="B59:D61"/>
    <mergeCell ref="A59:A61"/>
    <mergeCell ref="E59:F59"/>
    <mergeCell ref="E61:F61"/>
    <mergeCell ref="E60:F60"/>
    <mergeCell ref="G59:K61"/>
    <mergeCell ref="G15:K15"/>
    <mergeCell ref="A16:K16"/>
    <mergeCell ref="E15:F15"/>
    <mergeCell ref="A25:A27"/>
    <mergeCell ref="B28:D28"/>
    <mergeCell ref="A22:A24"/>
    <mergeCell ref="A29:A30"/>
    <mergeCell ref="A31:A32"/>
    <mergeCell ref="B57:D57"/>
    <mergeCell ref="B58:D58"/>
    <mergeCell ref="B54:D54"/>
    <mergeCell ref="G47:K47"/>
    <mergeCell ref="B37:D37"/>
    <mergeCell ref="B20:D20"/>
    <mergeCell ref="B21:D21"/>
    <mergeCell ref="B22:D24"/>
    <mergeCell ref="G22:K24"/>
    <mergeCell ref="B29:D30"/>
    <mergeCell ref="E30:F30"/>
    <mergeCell ref="G29:K30"/>
    <mergeCell ref="B31:D32"/>
    <mergeCell ref="B25:D27"/>
    <mergeCell ref="G25:K27"/>
    <mergeCell ref="E25:F25"/>
    <mergeCell ref="E26:F26"/>
    <mergeCell ref="E27:F27"/>
    <mergeCell ref="E20:F20"/>
    <mergeCell ref="E22:F22"/>
    <mergeCell ref="E23:F23"/>
    <mergeCell ref="E31:F31"/>
    <mergeCell ref="E32:F32"/>
    <mergeCell ref="E19:F19"/>
    <mergeCell ref="G31:K32"/>
    <mergeCell ref="G33:K35"/>
    <mergeCell ref="G28:K28"/>
    <mergeCell ref="G20:K20"/>
    <mergeCell ref="G21:K21"/>
    <mergeCell ref="E62:F62"/>
    <mergeCell ref="E63:F63"/>
    <mergeCell ref="E24:F24"/>
    <mergeCell ref="E21:F21"/>
    <mergeCell ref="G41:K43"/>
    <mergeCell ref="E41:F41"/>
    <mergeCell ref="E42:F42"/>
    <mergeCell ref="E43:F43"/>
    <mergeCell ref="G39:K40"/>
    <mergeCell ref="G63:K63"/>
    <mergeCell ref="E39:F40"/>
    <mergeCell ref="B62:D62"/>
    <mergeCell ref="B63:D63"/>
    <mergeCell ref="B64:D64"/>
    <mergeCell ref="A69:K69"/>
    <mergeCell ref="G72:K72"/>
    <mergeCell ref="G73:K73"/>
    <mergeCell ref="G74:K74"/>
    <mergeCell ref="G75:K75"/>
    <mergeCell ref="G76:K76"/>
    <mergeCell ref="B65:D67"/>
    <mergeCell ref="A65:A67"/>
    <mergeCell ref="E66:F66"/>
    <mergeCell ref="E67:F67"/>
    <mergeCell ref="G65:K67"/>
    <mergeCell ref="E68:F68"/>
    <mergeCell ref="E70:F70"/>
    <mergeCell ref="E72:F72"/>
    <mergeCell ref="E73:F73"/>
    <mergeCell ref="E74:F74"/>
    <mergeCell ref="E65:F65"/>
    <mergeCell ref="G64:K64"/>
    <mergeCell ref="E64:F64"/>
    <mergeCell ref="E75:F75"/>
    <mergeCell ref="E76:F76"/>
    <mergeCell ref="E101:F101"/>
    <mergeCell ref="B84:D84"/>
    <mergeCell ref="B85:D85"/>
    <mergeCell ref="G84:K84"/>
    <mergeCell ref="G85:K85"/>
    <mergeCell ref="E37:F37"/>
    <mergeCell ref="E38:F38"/>
    <mergeCell ref="E55:F55"/>
    <mergeCell ref="E56:F56"/>
    <mergeCell ref="E47:F47"/>
    <mergeCell ref="A48:K48"/>
    <mergeCell ref="E49:F49"/>
    <mergeCell ref="E52:F52"/>
    <mergeCell ref="E54:F54"/>
    <mergeCell ref="E46:F46"/>
    <mergeCell ref="B44:D46"/>
    <mergeCell ref="G44:K46"/>
    <mergeCell ref="B56:D56"/>
    <mergeCell ref="A44:A46"/>
    <mergeCell ref="A70:A71"/>
    <mergeCell ref="G70:K71"/>
    <mergeCell ref="B72:D72"/>
    <mergeCell ref="B73:D73"/>
    <mergeCell ref="B74:D74"/>
    <mergeCell ref="E87:F87"/>
    <mergeCell ref="A88:K88"/>
    <mergeCell ref="E89:F89"/>
    <mergeCell ref="A90:A92"/>
    <mergeCell ref="G86:K86"/>
    <mergeCell ref="G87:K87"/>
    <mergeCell ref="G89:K89"/>
    <mergeCell ref="G93:K93"/>
    <mergeCell ref="B86:D86"/>
    <mergeCell ref="B87:D87"/>
    <mergeCell ref="B89:D89"/>
    <mergeCell ref="B93:D93"/>
    <mergeCell ref="E90:F90"/>
    <mergeCell ref="E91:F91"/>
    <mergeCell ref="E92:F92"/>
    <mergeCell ref="G90:K92"/>
    <mergeCell ref="B90:D92"/>
    <mergeCell ref="E81:F81"/>
    <mergeCell ref="E82:F82"/>
    <mergeCell ref="E83:F83"/>
    <mergeCell ref="B81:D83"/>
    <mergeCell ref="A81:A83"/>
    <mergeCell ref="G81:K83"/>
    <mergeCell ref="E84:F84"/>
    <mergeCell ref="E85:F85"/>
    <mergeCell ref="E86:F86"/>
    <mergeCell ref="E77:F77"/>
    <mergeCell ref="E78:F78"/>
    <mergeCell ref="A78:A80"/>
    <mergeCell ref="B78:D80"/>
    <mergeCell ref="E80:F80"/>
    <mergeCell ref="E79:F79"/>
    <mergeCell ref="G78:K80"/>
    <mergeCell ref="B75:D75"/>
    <mergeCell ref="B76:D76"/>
    <mergeCell ref="A122:A125"/>
    <mergeCell ref="B122:D125"/>
    <mergeCell ref="G122:K125"/>
    <mergeCell ref="E126:F126"/>
    <mergeCell ref="E127:F127"/>
    <mergeCell ref="E128:F128"/>
    <mergeCell ref="B126:D126"/>
    <mergeCell ref="B127:D127"/>
    <mergeCell ref="A107:A109"/>
    <mergeCell ref="B107:D109"/>
    <mergeCell ref="G107:K109"/>
    <mergeCell ref="E107:F107"/>
    <mergeCell ref="E108:F108"/>
    <mergeCell ref="E109:F109"/>
    <mergeCell ref="E110:F110"/>
    <mergeCell ref="E112:F112"/>
    <mergeCell ref="E114:F114"/>
    <mergeCell ref="A114:A116"/>
    <mergeCell ref="B114:D116"/>
    <mergeCell ref="G114:K116"/>
    <mergeCell ref="E115:F115"/>
    <mergeCell ref="E116:F116"/>
    <mergeCell ref="A117:A119"/>
    <mergeCell ref="E117:F117"/>
    <mergeCell ref="E118:F118"/>
    <mergeCell ref="E119:F119"/>
    <mergeCell ref="G117:K119"/>
    <mergeCell ref="E120:F120"/>
    <mergeCell ref="E121:F121"/>
    <mergeCell ref="G120:K120"/>
    <mergeCell ref="G121:K121"/>
    <mergeCell ref="B120:D120"/>
    <mergeCell ref="B121:D121"/>
    <mergeCell ref="B117:D119"/>
    <mergeCell ref="E123:F123"/>
    <mergeCell ref="E124:F124"/>
    <mergeCell ref="E125:F125"/>
    <mergeCell ref="B129:D129"/>
    <mergeCell ref="B130:D130"/>
    <mergeCell ref="G150:K150"/>
    <mergeCell ref="G151:K151"/>
    <mergeCell ref="B128:D128"/>
    <mergeCell ref="G126:K126"/>
    <mergeCell ref="G127:K127"/>
    <mergeCell ref="G128:K128"/>
    <mergeCell ref="B142:D142"/>
    <mergeCell ref="B143:D143"/>
    <mergeCell ref="B144:D144"/>
    <mergeCell ref="B147:D147"/>
    <mergeCell ref="B148:D148"/>
    <mergeCell ref="G129:K129"/>
    <mergeCell ref="G130:K130"/>
    <mergeCell ref="E129:F129"/>
    <mergeCell ref="E130:F130"/>
    <mergeCell ref="G142:K142"/>
    <mergeCell ref="G143:K143"/>
    <mergeCell ref="G144:K144"/>
    <mergeCell ref="G147:K147"/>
    <mergeCell ref="E134:F134"/>
    <mergeCell ref="E135:F135"/>
    <mergeCell ref="G159:K159"/>
    <mergeCell ref="B149:D149"/>
    <mergeCell ref="B150:D150"/>
    <mergeCell ref="A145:A146"/>
    <mergeCell ref="E145:F145"/>
    <mergeCell ref="G145:K146"/>
    <mergeCell ref="E147:F147"/>
    <mergeCell ref="E148:F148"/>
    <mergeCell ref="E149:F149"/>
    <mergeCell ref="G148:K148"/>
    <mergeCell ref="G149:K149"/>
    <mergeCell ref="E143:F143"/>
    <mergeCell ref="E144:F144"/>
    <mergeCell ref="B145:D146"/>
    <mergeCell ref="G152:K152"/>
    <mergeCell ref="G154:K154"/>
    <mergeCell ref="B151:D151"/>
    <mergeCell ref="B152:D152"/>
    <mergeCell ref="B154:D154"/>
    <mergeCell ref="E142:F142"/>
    <mergeCell ref="A153:A157"/>
    <mergeCell ref="B155:D157"/>
    <mergeCell ref="B153:K153"/>
    <mergeCell ref="E150:F150"/>
    <mergeCell ref="E151:F151"/>
    <mergeCell ref="E152:F152"/>
    <mergeCell ref="E157:F157"/>
    <mergeCell ref="E163:F163"/>
    <mergeCell ref="B163:D164"/>
    <mergeCell ref="A163:A164"/>
    <mergeCell ref="G163:K164"/>
    <mergeCell ref="G155:K157"/>
    <mergeCell ref="B162:D162"/>
    <mergeCell ref="E158:F158"/>
    <mergeCell ref="E159:F159"/>
    <mergeCell ref="E160:F160"/>
    <mergeCell ref="E161:F161"/>
    <mergeCell ref="E162:F162"/>
    <mergeCell ref="E154:F154"/>
    <mergeCell ref="E155:F155"/>
    <mergeCell ref="E156:F156"/>
    <mergeCell ref="E165:F165"/>
    <mergeCell ref="E168:F168"/>
    <mergeCell ref="B160:D160"/>
    <mergeCell ref="G160:K160"/>
    <mergeCell ref="G161:K161"/>
    <mergeCell ref="A165:A167"/>
    <mergeCell ref="B165:D167"/>
    <mergeCell ref="E166:F166"/>
    <mergeCell ref="E167:F167"/>
    <mergeCell ref="G165:K167"/>
    <mergeCell ref="B168:D170"/>
    <mergeCell ref="A168:A170"/>
    <mergeCell ref="G168:K170"/>
    <mergeCell ref="E169:F169"/>
    <mergeCell ref="E170:F170"/>
    <mergeCell ref="G193:K193"/>
    <mergeCell ref="G194:K194"/>
    <mergeCell ref="G195:K195"/>
    <mergeCell ref="B193:D193"/>
    <mergeCell ref="B194:D194"/>
    <mergeCell ref="B195:D195"/>
    <mergeCell ref="G162:K162"/>
    <mergeCell ref="E173:F173"/>
    <mergeCell ref="A174:K174"/>
    <mergeCell ref="A175:A177"/>
    <mergeCell ref="B175:D177"/>
    <mergeCell ref="E175:F175"/>
    <mergeCell ref="E176:F176"/>
    <mergeCell ref="E177:F177"/>
    <mergeCell ref="G175:K177"/>
    <mergeCell ref="A178:A180"/>
    <mergeCell ref="B178:D180"/>
    <mergeCell ref="G178:K180"/>
    <mergeCell ref="E178:F178"/>
    <mergeCell ref="E179:F179"/>
    <mergeCell ref="E180:F180"/>
    <mergeCell ref="E191:F191"/>
    <mergeCell ref="E190:F190"/>
    <mergeCell ref="B189:D192"/>
    <mergeCell ref="A189:A192"/>
    <mergeCell ref="E192:F192"/>
    <mergeCell ref="G189:K192"/>
    <mergeCell ref="A181:A183"/>
    <mergeCell ref="B181:D183"/>
    <mergeCell ref="E181:F181"/>
    <mergeCell ref="E182:F182"/>
    <mergeCell ref="E183:F183"/>
    <mergeCell ref="G181:K183"/>
    <mergeCell ref="E187:F187"/>
    <mergeCell ref="E186:F186"/>
    <mergeCell ref="A184:A186"/>
    <mergeCell ref="B184:D186"/>
    <mergeCell ref="G184:K186"/>
    <mergeCell ref="B187:D188"/>
    <mergeCell ref="A187:A188"/>
    <mergeCell ref="E188:F188"/>
    <mergeCell ref="G187:K188"/>
    <mergeCell ref="G196:K196"/>
    <mergeCell ref="G197:K197"/>
    <mergeCell ref="G198:K198"/>
    <mergeCell ref="G199:K199"/>
    <mergeCell ref="G206:K206"/>
    <mergeCell ref="G207:K207"/>
    <mergeCell ref="G200:K202"/>
    <mergeCell ref="B196:D196"/>
    <mergeCell ref="B197:D197"/>
    <mergeCell ref="B198:D198"/>
    <mergeCell ref="B199:D199"/>
    <mergeCell ref="E196:F196"/>
    <mergeCell ref="E197:F197"/>
    <mergeCell ref="E198:F198"/>
    <mergeCell ref="E199:F199"/>
    <mergeCell ref="E202:F202"/>
    <mergeCell ref="B206:D206"/>
    <mergeCell ref="B207:D207"/>
    <mergeCell ref="B223:D223"/>
    <mergeCell ref="G211:K211"/>
    <mergeCell ref="G212:K212"/>
    <mergeCell ref="G213:K213"/>
    <mergeCell ref="G214:K214"/>
    <mergeCell ref="G215:K215"/>
    <mergeCell ref="G223:K223"/>
    <mergeCell ref="B208:D210"/>
    <mergeCell ref="E208:F208"/>
    <mergeCell ref="E209:F209"/>
    <mergeCell ref="E210:F210"/>
    <mergeCell ref="B213:D213"/>
    <mergeCell ref="B214:D214"/>
    <mergeCell ref="B215:D215"/>
    <mergeCell ref="B211:D211"/>
    <mergeCell ref="B212:D212"/>
    <mergeCell ref="G208:K210"/>
    <mergeCell ref="E211:F211"/>
    <mergeCell ref="E212:F212"/>
    <mergeCell ref="E223:F223"/>
    <mergeCell ref="E213:F213"/>
    <mergeCell ref="E214:F214"/>
    <mergeCell ref="E215:F215"/>
    <mergeCell ref="E216:F216"/>
    <mergeCell ref="A140:A141"/>
    <mergeCell ref="B140:D141"/>
    <mergeCell ref="G140:K141"/>
    <mergeCell ref="A49:A51"/>
    <mergeCell ref="B49:D51"/>
    <mergeCell ref="E51:F51"/>
    <mergeCell ref="G49:K51"/>
    <mergeCell ref="E50:F50"/>
    <mergeCell ref="B52:D53"/>
    <mergeCell ref="A52:A53"/>
    <mergeCell ref="G52:K53"/>
    <mergeCell ref="B70:D71"/>
    <mergeCell ref="E140:F140"/>
    <mergeCell ref="A131:A135"/>
    <mergeCell ref="G131:K135"/>
    <mergeCell ref="B136:D138"/>
    <mergeCell ref="A136:A138"/>
    <mergeCell ref="G136:K138"/>
    <mergeCell ref="E136:F136"/>
    <mergeCell ref="E138:F138"/>
    <mergeCell ref="A139:K139"/>
    <mergeCell ref="B131:D135"/>
    <mergeCell ref="E131:F131"/>
    <mergeCell ref="E132:F132"/>
    <mergeCell ref="B220:D222"/>
    <mergeCell ref="E220:F220"/>
    <mergeCell ref="E222:F222"/>
    <mergeCell ref="E221:F221"/>
    <mergeCell ref="A200:A202"/>
    <mergeCell ref="B200:D202"/>
    <mergeCell ref="E200:F200"/>
    <mergeCell ref="E201:F201"/>
    <mergeCell ref="A216:A219"/>
    <mergeCell ref="B216:D219"/>
    <mergeCell ref="E219:F219"/>
    <mergeCell ref="A226:K226"/>
    <mergeCell ref="E102:F102"/>
    <mergeCell ref="B100:D102"/>
    <mergeCell ref="A100:A102"/>
    <mergeCell ref="G100:K102"/>
    <mergeCell ref="E100:F100"/>
    <mergeCell ref="A225:B225"/>
    <mergeCell ref="G220:K222"/>
    <mergeCell ref="E218:F218"/>
    <mergeCell ref="A203:A205"/>
    <mergeCell ref="B203:D205"/>
    <mergeCell ref="E203:F203"/>
    <mergeCell ref="E205:F205"/>
    <mergeCell ref="E204:F204"/>
    <mergeCell ref="G203:K205"/>
    <mergeCell ref="E206:F206"/>
    <mergeCell ref="E207:F207"/>
    <mergeCell ref="A208:A210"/>
    <mergeCell ref="E217:F217"/>
    <mergeCell ref="G216:K219"/>
    <mergeCell ref="E193:F193"/>
    <mergeCell ref="E194:F194"/>
    <mergeCell ref="E195:F195"/>
    <mergeCell ref="A220:A222"/>
    <mergeCell ref="A112:A113"/>
    <mergeCell ref="B112:D113"/>
    <mergeCell ref="G112:K113"/>
    <mergeCell ref="A94:A96"/>
    <mergeCell ref="B94:D96"/>
    <mergeCell ref="G94:K96"/>
    <mergeCell ref="E94:F94"/>
    <mergeCell ref="E96:F96"/>
    <mergeCell ref="E95:F95"/>
    <mergeCell ref="E98:F98"/>
    <mergeCell ref="E99:F99"/>
    <mergeCell ref="E97:F97"/>
    <mergeCell ref="B97:D99"/>
    <mergeCell ref="A97:A99"/>
    <mergeCell ref="G97:K99"/>
    <mergeCell ref="A110:A111"/>
    <mergeCell ref="B110:D111"/>
    <mergeCell ref="G110:K111"/>
    <mergeCell ref="A103:A106"/>
    <mergeCell ref="G103:K106"/>
    <mergeCell ref="E105:F105"/>
    <mergeCell ref="E106:F106"/>
    <mergeCell ref="E104:F104"/>
    <mergeCell ref="B103:D106"/>
  </mergeCells>
  <pageMargins left="0.9055118110236221" right="0.31496062992125984" top="0.55118110236220474" bottom="0.55118110236220474" header="0.31496062992125984" footer="0.31496062992125984"/>
  <pageSetup paperSize="9" fitToHeight="42" orientation="portrait" r:id="rId1"/>
  <rowBreaks count="7" manualBreakCount="7">
    <brk id="43" max="10" man="1"/>
    <brk id="51" max="10" man="1"/>
    <brk id="80" max="10" man="1"/>
    <brk id="89" max="10" man="1"/>
    <brk id="106" max="10" man="1"/>
    <brk id="138" max="10" man="1"/>
    <brk id="219" max="10" man="1"/>
  </rowBreaks>
  <legacyDrawing r:id="rId2"/>
</worksheet>
</file>

<file path=xl/worksheets/sheet2.xml><?xml version="1.0" encoding="utf-8"?>
<worksheet xmlns="http://schemas.openxmlformats.org/spreadsheetml/2006/main" xmlns:r="http://schemas.openxmlformats.org/officeDocument/2006/relationships">
  <dimension ref="A1:B1"/>
  <sheetViews>
    <sheetView workbookViewId="0">
      <selection activeCell="B1" sqref="B1"/>
    </sheetView>
  </sheetViews>
  <sheetFormatPr defaultRowHeight="15"/>
  <cols>
    <col min="1" max="2" width="10.140625" bestFit="1" customWidth="1"/>
  </cols>
  <sheetData>
    <row r="1" spans="1:2">
      <c r="A1" s="66">
        <v>44449</v>
      </c>
      <c r="B1" s="66">
        <f>A1-100</f>
        <v>44349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Пользователь</cp:lastModifiedBy>
  <cp:lastPrinted>2022-05-19T06:59:05Z</cp:lastPrinted>
  <dcterms:created xsi:type="dcterms:W3CDTF">2017-03-03T04:11:20Z</dcterms:created>
  <dcterms:modified xsi:type="dcterms:W3CDTF">2022-06-01T02:43:38Z</dcterms:modified>
</cp:coreProperties>
</file>